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Questa_cartella_di_lavoro" defaultThemeVersion="124226"/>
  <bookViews>
    <workbookView xWindow="360" yWindow="420" windowWidth="15480" windowHeight="11520" tabRatio="959" firstSheet="1" activeTab="7"/>
  </bookViews>
  <sheets>
    <sheet name="LISTA N. 1 Venti da Sud" sheetId="1" r:id="rId1"/>
    <sheet name="LISTA N. 2 Centro Destra " sheetId="2" r:id="rId2"/>
    <sheet name="LISTA N. 3 PROGRESSISTI " sheetId="3" r:id="rId3"/>
    <sheet name="LISTA N. 4  CORAGGIO ITALIA" sheetId="7" r:id="rId4"/>
    <sheet name="LISTA N. 5 LA PROVINCIA CI LEGA" sheetId="8" r:id="rId5"/>
    <sheet name="LISTA N. 6 NOI IN PROVINCIA" sheetId="9" r:id="rId6"/>
    <sheet name="D'HONT" sheetId="10" r:id="rId7"/>
    <sheet name="PERCENTUALE VOTANTI" sheetId="6" r:id="rId8"/>
    <sheet name="elenco consiglieri 2021" sheetId="11" r:id="rId9"/>
  </sheets>
  <definedNames>
    <definedName name="_xlnm.Print_Area" localSheetId="0">'LISTA N. 1 Venti da Sud'!$A$1:$J$17</definedName>
    <definedName name="_xlnm.Print_Area" localSheetId="1">'LISTA N. 2 Centro Destra '!$A$2:$J$17</definedName>
    <definedName name="_xlnm.Print_Area" localSheetId="2">'LISTA N. 3 PROGRESSISTI '!$A$2:$J$17</definedName>
  </definedNames>
  <calcPr calcId="124519"/>
</workbook>
</file>

<file path=xl/calcChain.xml><?xml version="1.0" encoding="utf-8"?>
<calcChain xmlns="http://schemas.openxmlformats.org/spreadsheetml/2006/main">
  <c r="D17" i="9"/>
  <c r="F17" i="8"/>
  <c r="E17"/>
  <c r="D17"/>
  <c r="F17" i="7"/>
  <c r="G17"/>
  <c r="J17"/>
  <c r="E17"/>
  <c r="D17"/>
  <c r="N22" i="1"/>
  <c r="F17" i="9"/>
  <c r="E17"/>
  <c r="F17" i="3"/>
  <c r="E17"/>
  <c r="D17"/>
  <c r="F17" i="2"/>
  <c r="P22" i="1"/>
  <c r="E17" i="2"/>
  <c r="G17"/>
  <c r="J17"/>
  <c r="D5" i="10"/>
  <c r="D17" i="2"/>
  <c r="F17" i="1"/>
  <c r="E17"/>
  <c r="G17"/>
  <c r="J17"/>
  <c r="D17"/>
  <c r="C17" i="8"/>
  <c r="C17" i="9"/>
  <c r="G17"/>
  <c r="J17"/>
  <c r="L5" i="10"/>
  <c r="C17" i="2"/>
  <c r="C17" i="7"/>
  <c r="C17" i="3"/>
  <c r="M22" i="1"/>
  <c r="C17"/>
  <c r="C20" i="7"/>
  <c r="G20"/>
  <c r="J20"/>
  <c r="C20" i="3"/>
  <c r="G20"/>
  <c r="J20"/>
  <c r="F20"/>
  <c r="E20"/>
  <c r="D20"/>
  <c r="F20" i="7"/>
  <c r="E20"/>
  <c r="D20"/>
  <c r="C20" i="2"/>
  <c r="F20"/>
  <c r="E20"/>
  <c r="D20"/>
  <c r="C20" i="1"/>
  <c r="F20" i="9"/>
  <c r="E20"/>
  <c r="D20"/>
  <c r="C20"/>
  <c r="G20"/>
  <c r="J20"/>
  <c r="F20" i="8"/>
  <c r="E20"/>
  <c r="D20"/>
  <c r="C20"/>
  <c r="G20"/>
  <c r="J20"/>
  <c r="C4" i="6"/>
  <c r="E4"/>
  <c r="G4"/>
  <c r="C5"/>
  <c r="E5"/>
  <c r="G5"/>
  <c r="I5"/>
  <c r="J5"/>
  <c r="L5"/>
  <c r="C6"/>
  <c r="E6"/>
  <c r="G6"/>
  <c r="I6"/>
  <c r="J6"/>
  <c r="L6"/>
  <c r="C7"/>
  <c r="E7"/>
  <c r="G7"/>
  <c r="I7"/>
  <c r="J7"/>
  <c r="L7"/>
  <c r="A8"/>
  <c r="B8"/>
  <c r="C8"/>
  <c r="D8"/>
  <c r="E8"/>
  <c r="F8"/>
  <c r="G8"/>
  <c r="G4" i="9"/>
  <c r="G5"/>
  <c r="I4"/>
  <c r="G6"/>
  <c r="G7"/>
  <c r="G8"/>
  <c r="G9"/>
  <c r="G10"/>
  <c r="G21"/>
  <c r="G22"/>
  <c r="G4" i="8"/>
  <c r="G5"/>
  <c r="I9"/>
  <c r="G6"/>
  <c r="G7"/>
  <c r="G8"/>
  <c r="G9"/>
  <c r="G21"/>
  <c r="G22"/>
  <c r="G4" i="7"/>
  <c r="G5"/>
  <c r="G6"/>
  <c r="I8"/>
  <c r="G7"/>
  <c r="G8"/>
  <c r="G9"/>
  <c r="I9"/>
  <c r="G21"/>
  <c r="G22"/>
  <c r="G4" i="3"/>
  <c r="I5"/>
  <c r="G5"/>
  <c r="G6"/>
  <c r="G7"/>
  <c r="I7"/>
  <c r="G8"/>
  <c r="G9"/>
  <c r="G10"/>
  <c r="I10"/>
  <c r="G11"/>
  <c r="G12"/>
  <c r="G13"/>
  <c r="I13"/>
  <c r="G14"/>
  <c r="G15"/>
  <c r="G21"/>
  <c r="G22"/>
  <c r="G4" i="2"/>
  <c r="G5"/>
  <c r="I7"/>
  <c r="G6"/>
  <c r="G7"/>
  <c r="G8"/>
  <c r="I8"/>
  <c r="G9"/>
  <c r="G10"/>
  <c r="G11"/>
  <c r="I11"/>
  <c r="G21"/>
  <c r="G22"/>
  <c r="G4" i="1"/>
  <c r="I9"/>
  <c r="G5"/>
  <c r="G6"/>
  <c r="G7"/>
  <c r="I7"/>
  <c r="G8"/>
  <c r="G9"/>
  <c r="G10"/>
  <c r="I10"/>
  <c r="G11"/>
  <c r="G12"/>
  <c r="I12"/>
  <c r="G13"/>
  <c r="I13"/>
  <c r="G14"/>
  <c r="G15"/>
  <c r="I15"/>
  <c r="D20"/>
  <c r="G20"/>
  <c r="J20"/>
  <c r="E20"/>
  <c r="F20"/>
  <c r="G21"/>
  <c r="G22"/>
  <c r="O22"/>
  <c r="G17" i="8"/>
  <c r="J17"/>
  <c r="J5" i="10"/>
  <c r="G20" i="2"/>
  <c r="J20"/>
  <c r="I4"/>
  <c r="I5" i="8"/>
  <c r="I8"/>
  <c r="I8" i="3"/>
  <c r="I9"/>
  <c r="I8" i="1"/>
  <c r="I7" i="9"/>
  <c r="I8"/>
  <c r="I7" i="7"/>
  <c r="K4" i="6"/>
  <c r="I4"/>
  <c r="L4"/>
  <c r="L8"/>
  <c r="J4"/>
  <c r="J8"/>
  <c r="H8"/>
  <c r="I8"/>
  <c r="H5" i="10"/>
  <c r="J7"/>
  <c r="J6"/>
  <c r="J9"/>
  <c r="J10"/>
  <c r="J8"/>
  <c r="J11"/>
  <c r="B5"/>
  <c r="L11"/>
  <c r="L10"/>
  <c r="L7"/>
  <c r="L12"/>
  <c r="L6"/>
  <c r="L9"/>
  <c r="L8"/>
  <c r="D13"/>
  <c r="D8"/>
  <c r="D12"/>
  <c r="D6"/>
  <c r="D11"/>
  <c r="D9"/>
  <c r="D10"/>
  <c r="D7"/>
  <c r="I10" i="2"/>
  <c r="I6" i="9"/>
  <c r="I6" i="1"/>
  <c r="I6" i="3"/>
  <c r="I6" i="8"/>
  <c r="I7"/>
  <c r="I5" i="7"/>
  <c r="I10" i="9"/>
  <c r="I5" i="1"/>
  <c r="I11" i="3"/>
  <c r="I6" i="2"/>
  <c r="I5"/>
  <c r="I14" i="1"/>
  <c r="I4" i="7"/>
  <c r="I5" i="9"/>
  <c r="I12" i="3"/>
  <c r="I9" i="2"/>
  <c r="G17" i="3"/>
  <c r="J17"/>
  <c r="F5" i="10"/>
  <c r="F14" s="1"/>
  <c r="I6" i="7"/>
  <c r="I15" i="3"/>
  <c r="I4" i="1"/>
  <c r="I11"/>
  <c r="I14" i="3"/>
  <c r="I9" i="9"/>
  <c r="I4" i="3"/>
  <c r="I4" i="8"/>
  <c r="F8" i="10"/>
  <c r="F11"/>
  <c r="F16"/>
  <c r="F7"/>
  <c r="F12"/>
  <c r="F15"/>
  <c r="F9"/>
  <c r="F6"/>
  <c r="F17"/>
  <c r="F10"/>
  <c r="B8"/>
  <c r="B13"/>
  <c r="B9"/>
  <c r="B14" s="1"/>
  <c r="B7"/>
  <c r="B12"/>
  <c r="B17"/>
  <c r="B10"/>
  <c r="B15" s="1"/>
  <c r="B6"/>
  <c r="B11"/>
  <c r="B16" s="1"/>
  <c r="H7"/>
  <c r="H9"/>
  <c r="H8"/>
  <c r="H6"/>
  <c r="H10"/>
  <c r="H11"/>
  <c r="F13" l="1"/>
</calcChain>
</file>

<file path=xl/sharedStrings.xml><?xml version="1.0" encoding="utf-8"?>
<sst xmlns="http://schemas.openxmlformats.org/spreadsheetml/2006/main" count="216" uniqueCount="99">
  <si>
    <t>CANDIDATO</t>
  </si>
  <si>
    <t>VOTI PER FASCIA DEMOGRAFICA</t>
  </si>
  <si>
    <t>TOTALI</t>
  </si>
  <si>
    <t>POS.</t>
  </si>
  <si>
    <t>VOTI DI LISTA</t>
  </si>
  <si>
    <t xml:space="preserve">VOTI TOTALI </t>
  </si>
  <si>
    <t>FALVO ALESSANDRO</t>
  </si>
  <si>
    <t>BIANCHE</t>
  </si>
  <si>
    <t>NULLE</t>
  </si>
  <si>
    <t>ELETTORI</t>
  </si>
  <si>
    <t>VOTANTI</t>
  </si>
  <si>
    <t>%</t>
  </si>
  <si>
    <t>PERCENTUALI DI VOTO</t>
  </si>
  <si>
    <t>SCHEDE RIMANENTI</t>
  </si>
  <si>
    <t>Prosp. 2.1</t>
  </si>
  <si>
    <t>AZZARITO CANNELLA NICOLA</t>
  </si>
  <si>
    <t>MORMILE MARIO AMEDEO</t>
  </si>
  <si>
    <t>GALLELLO GREGORIO</t>
  </si>
  <si>
    <t>MINERVA LUCIA</t>
  </si>
  <si>
    <t>NARCISO PANTALEONE</t>
  </si>
  <si>
    <t>ARENA BALDASSARRE</t>
  </si>
  <si>
    <t>CASALINUOVO MARIA GRAZIA</t>
  </si>
  <si>
    <t>RIGILLO ROSETTA</t>
  </si>
  <si>
    <t>SINOPOLI FERNANDO</t>
  </si>
  <si>
    <t>ORE 09.00</t>
  </si>
  <si>
    <t>ORE 12</t>
  </si>
  <si>
    <t>ORE 17</t>
  </si>
  <si>
    <t>Prosp.2.2</t>
  </si>
  <si>
    <t>Prosp.2.3</t>
  </si>
  <si>
    <t>Prosp.2.4</t>
  </si>
  <si>
    <t>Prosp.2.5</t>
  </si>
  <si>
    <t>Prosp.2.6</t>
  </si>
  <si>
    <t>PROSPETTO 3</t>
  </si>
  <si>
    <r>
      <rPr>
        <b/>
        <sz val="16"/>
        <color indexed="10"/>
        <rFont val="Georgia"/>
        <family val="1"/>
      </rPr>
      <t xml:space="preserve">UFFICIO ELETTORALE PROVINCIALE DI CATANZARO                                                                                                                                                                     </t>
    </r>
    <r>
      <rPr>
        <b/>
        <sz val="16"/>
        <rFont val="Georgia"/>
        <family val="1"/>
      </rPr>
      <t xml:space="preserve">ELEZIONI PROVINCIALI 2021                                                                                                                                                                                                                           </t>
    </r>
  </si>
  <si>
    <t>ARANZALES QUINOZ NANCY MARLEIDA</t>
  </si>
  <si>
    <t>DONATO DOMENICO SAVIO</t>
  </si>
  <si>
    <t>FAZIO PIETRO</t>
  </si>
  <si>
    <t>FODARO FRANCESCA</t>
  </si>
  <si>
    <t>FRAGOMELE FRANCESCO</t>
  </si>
  <si>
    <t>GALLO SERAFINO</t>
  </si>
  <si>
    <t>GUZZO LUIGI</t>
  </si>
  <si>
    <t>IELAPI DELIA</t>
  </si>
  <si>
    <t>LOCCISANO SALVATORE</t>
  </si>
  <si>
    <t>RIZZO ROSARIA GIUSEPPINA</t>
  </si>
  <si>
    <t>SPINELLI ANNALISA</t>
  </si>
  <si>
    <t>IBISCO SERGIO</t>
  </si>
  <si>
    <t>MIRIELLO ALBA MARIA</t>
  </si>
  <si>
    <t>POERIO PAOLO</t>
  </si>
  <si>
    <t>SCALISE SARA</t>
  </si>
  <si>
    <t xml:space="preserve">SCICCHITANO ANNA MARIA </t>
  </si>
  <si>
    <t>TALARICO SABRINA</t>
  </si>
  <si>
    <t xml:space="preserve">LISTA N. 3   PROGRESSISTI PER LA PROVINCIA DI CATANZARO                                                                                                                                             PREFERENZE PER CANDIDATI ALLA CARICA DI CONSIGLIERE PROVINCIALE                                                                                                                                                                                                   </t>
  </si>
  <si>
    <t>BARBIERI MARIO</t>
  </si>
  <si>
    <t>CITTADINO LUCIA ALESSANDRA</t>
  </si>
  <si>
    <t>COLOSIMO ANGELA RITA</t>
  </si>
  <si>
    <t>DEONOFRIO MARIO</t>
  </si>
  <si>
    <t>MERCURIO RAFFAELE</t>
  </si>
  <si>
    <t>MOSCHELLA LAURA</t>
  </si>
  <si>
    <t>PAONE SALVATORE</t>
  </si>
  <si>
    <t>RUFFO GIUSEPPINA</t>
  </si>
  <si>
    <t>SCALFARO FRANCESCO</t>
  </si>
  <si>
    <t>D'AGOSTINO DOMENICO</t>
  </si>
  <si>
    <t>ISABELLA VALENTINA ANGELA</t>
  </si>
  <si>
    <t>PAONE DOMENICO</t>
  </si>
  <si>
    <t>COLAO SANTINA</t>
  </si>
  <si>
    <t>FOLINO ANTONIETTA</t>
  </si>
  <si>
    <t>SINOPOLI SALVATORE</t>
  </si>
  <si>
    <t>TRUNZO FRANCESCO</t>
  </si>
  <si>
    <t>VIGLIANISI MARISA SARA</t>
  </si>
  <si>
    <t>AIELLO MARIAROSA</t>
  </si>
  <si>
    <t xml:space="preserve">COSTANZO SERGIO </t>
  </si>
  <si>
    <t>FERRAINA ELISABETTA</t>
  </si>
  <si>
    <t xml:space="preserve">FULGINITI DAVIDE </t>
  </si>
  <si>
    <t>MASTROIANNI DAVIDE</t>
  </si>
  <si>
    <t>MATTIA PAOLO</t>
  </si>
  <si>
    <t>PIRILLI ANNAMARIA</t>
  </si>
  <si>
    <t>LISTA 6
NOI IN PROVINCIA</t>
  </si>
  <si>
    <t>LISTA 5
LA PROVINCIA CI LEGA</t>
  </si>
  <si>
    <t>LISTA 4 
CORAGGIO ITALIA</t>
  </si>
  <si>
    <t>LISTA 3
Progressisti per la Provincia di Catanzaro</t>
  </si>
  <si>
    <t>LISTA 2
CENTRO DESTRA PER LA PROVINCIA DI CATANZARO</t>
  </si>
  <si>
    <t>LISTA 1
VENTI DA SUD</t>
  </si>
  <si>
    <r>
      <rPr>
        <b/>
        <sz val="16"/>
        <color indexed="10"/>
        <rFont val="Georgia"/>
        <family val="1"/>
      </rPr>
      <t xml:space="preserve">UFFICIO ELETTORALE PROVINCIALE DI CATANZARO
</t>
    </r>
    <r>
      <rPr>
        <b/>
        <sz val="16"/>
        <rFont val="Georgia"/>
        <family val="1"/>
      </rPr>
      <t xml:space="preserve">ELEZIONI PROVINCIALI 2021                                                                                                                                                                                                                          </t>
    </r>
  </si>
  <si>
    <t>LISTA</t>
  </si>
  <si>
    <t>Totale LISTA</t>
  </si>
  <si>
    <t>ORE 21</t>
  </si>
  <si>
    <t>Voti</t>
  </si>
  <si>
    <t>ORDINE DI VOTO</t>
  </si>
  <si>
    <r>
      <rPr>
        <sz val="10"/>
        <color indexed="8"/>
        <rFont val="Calibri"/>
        <family val="2"/>
      </rPr>
      <t>LISTA 1</t>
    </r>
    <r>
      <rPr>
        <b/>
        <sz val="10"/>
        <color indexed="8"/>
        <rFont val="Calibri"/>
        <family val="2"/>
      </rPr>
      <t xml:space="preserve">
VENTI DA SUD</t>
    </r>
  </si>
  <si>
    <r>
      <rPr>
        <sz val="10"/>
        <color indexed="8"/>
        <rFont val="Calibri"/>
        <family val="2"/>
      </rPr>
      <t>LISTA 2</t>
    </r>
    <r>
      <rPr>
        <b/>
        <sz val="10"/>
        <color indexed="8"/>
        <rFont val="Calibri"/>
        <family val="2"/>
      </rPr>
      <t xml:space="preserve">
CENTRO DESTRA PER LA PROVINCIA DI CATANZARO</t>
    </r>
  </si>
  <si>
    <r>
      <rPr>
        <sz val="10"/>
        <color indexed="8"/>
        <rFont val="Calibri"/>
        <family val="2"/>
      </rPr>
      <t>LISTA 3</t>
    </r>
    <r>
      <rPr>
        <b/>
        <sz val="10"/>
        <color indexed="8"/>
        <rFont val="Calibri"/>
        <family val="2"/>
      </rPr>
      <t xml:space="preserve">
Progressisti per la Provincia di Catanzaro</t>
    </r>
  </si>
  <si>
    <r>
      <rPr>
        <sz val="10"/>
        <color indexed="8"/>
        <rFont val="Calibri"/>
        <family val="2"/>
      </rPr>
      <t xml:space="preserve">LISTA 4 </t>
    </r>
    <r>
      <rPr>
        <b/>
        <sz val="10"/>
        <color indexed="8"/>
        <rFont val="Calibri"/>
        <family val="2"/>
      </rPr>
      <t xml:space="preserve">
CORAGGIO ITALIA</t>
    </r>
  </si>
  <si>
    <r>
      <rPr>
        <sz val="10"/>
        <color indexed="8"/>
        <rFont val="Calibri"/>
        <family val="2"/>
      </rPr>
      <t>LISTA 5</t>
    </r>
    <r>
      <rPr>
        <b/>
        <sz val="10"/>
        <color indexed="8"/>
        <rFont val="Calibri"/>
        <family val="2"/>
      </rPr>
      <t xml:space="preserve">
LA PROVINCIA CI LEGA</t>
    </r>
  </si>
  <si>
    <r>
      <rPr>
        <sz val="10"/>
        <color indexed="8"/>
        <rFont val="Calibri"/>
        <family val="2"/>
      </rPr>
      <t>LISTA 6</t>
    </r>
    <r>
      <rPr>
        <b/>
        <sz val="10"/>
        <color indexed="8"/>
        <rFont val="Calibri"/>
        <family val="2"/>
      </rPr>
      <t xml:space="preserve">
NOI IN PROVINCIA</t>
    </r>
  </si>
  <si>
    <t xml:space="preserve">LISTA N. 1 VENTI DA SUD
PREFERENZE PER CANDIDATI ALLA CARICA DI CONSIGLIERE PROVINCIALE                                                                                                                                                                                                   </t>
  </si>
  <si>
    <t xml:space="preserve">LISTA N.  2 CENTRO DESTRA PER LA PROVINCIA DI CATANZARO
PREFERENZE PER CANDIDATI ALLA CARICA DI CONSIGLIERE PROVINCIALE                                                                                                                                                                                                   </t>
  </si>
  <si>
    <t xml:space="preserve">LISTA N.  4   CORAGGIO ITALIA
PREFERENZE PER CANDIDATI ALLA CARICA DI CONSIGLIERE PROVINCIALE                                                                                                                                                                                                   </t>
  </si>
  <si>
    <t xml:space="preserve">LISTA N.  5 - LA PROVINCIA CI LEGA
PREFERENZE PER CANDIDATI ALLA CARICA DI CONSIGLIERE PROVINCIALE                                                                                                                                                                                                   </t>
  </si>
  <si>
    <t xml:space="preserve">LISTA N.  6 NOI IN PROVINCIA
PREFERENZE PER CANDIDATI ALLA CARICA DI CONSIGLIERE PROVINCIALE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</si>
</sst>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4">
    <numFmt numFmtId="171" formatCode="_-* #,##0.00_-;\-* #,##0.00_-;_-* &quot;-&quot;??_-;_-@_-"/>
    <numFmt numFmtId="172" formatCode="0.000"/>
    <numFmt numFmtId="173" formatCode="0.0"/>
    <numFmt numFmtId="179" formatCode="_-* #,##0_-;\-* #,##0_-;_-* &quot;-&quot;??_-;_-@_-"/>
  </numFmts>
  <fonts count="21">
    <font>
      <sz val="11"/>
      <color theme="1"/>
      <name val="Calibri"/>
      <family val="2"/>
      <scheme val="minor"/>
    </font>
    <font>
      <b/>
      <sz val="16"/>
      <color indexed="10"/>
      <name val="Georgia"/>
      <family val="1"/>
    </font>
    <font>
      <b/>
      <sz val="16"/>
      <name val="Georgia"/>
      <family val="1"/>
    </font>
    <font>
      <b/>
      <sz val="14"/>
      <name val="Georgia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name val="Georgia"/>
      <family val="1"/>
    </font>
    <font>
      <sz val="12"/>
      <name val="Georgia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Georgia"/>
      <family val="1"/>
    </font>
    <font>
      <b/>
      <sz val="16"/>
      <color theme="1"/>
      <name val="Georgia"/>
      <family val="1"/>
    </font>
    <font>
      <b/>
      <sz val="11"/>
      <color theme="1"/>
      <name val="Georgia"/>
      <family val="1"/>
    </font>
    <font>
      <b/>
      <sz val="14"/>
      <color theme="1"/>
      <name val="Georgia"/>
      <family val="1"/>
    </font>
    <font>
      <b/>
      <sz val="12"/>
      <color rgb="FFFF0000"/>
      <name val="Georgia"/>
      <family val="1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Georgia"/>
      <family val="1"/>
    </font>
    <font>
      <b/>
      <sz val="12"/>
      <color theme="1"/>
      <name val="Georgia"/>
      <family val="1"/>
    </font>
    <font>
      <b/>
      <sz val="16"/>
      <color rgb="FFFF0000"/>
      <name val="Georgia"/>
      <family val="1"/>
    </font>
  </fonts>
  <fills count="9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71" fontId="8" fillId="0" borderId="0" applyFont="0" applyFill="0" applyBorder="0" applyAlignment="0" applyProtection="0"/>
  </cellStyleXfs>
  <cellXfs count="148">
    <xf numFmtId="0" fontId="0" fillId="0" borderId="0" xfId="0"/>
    <xf numFmtId="0" fontId="10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72" fontId="10" fillId="0" borderId="0" xfId="0" applyNumberFormat="1" applyFont="1" applyBorder="1" applyAlignment="1">
      <alignment horizontal="center" vertical="center" wrapText="1"/>
    </xf>
    <xf numFmtId="172" fontId="10" fillId="0" borderId="6" xfId="0" applyNumberFormat="1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1" fontId="14" fillId="2" borderId="4" xfId="0" applyNumberFormat="1" applyFont="1" applyFill="1" applyBorder="1" applyAlignment="1">
      <alignment horizontal="center" vertical="center" wrapText="1"/>
    </xf>
    <xf numFmtId="1" fontId="14" fillId="3" borderId="4" xfId="0" applyNumberFormat="1" applyFont="1" applyFill="1" applyBorder="1" applyAlignment="1">
      <alignment horizontal="center" vertical="center" wrapText="1"/>
    </xf>
    <xf numFmtId="1" fontId="13" fillId="0" borderId="7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15" fillId="5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1" fontId="15" fillId="0" borderId="0" xfId="0" applyNumberFormat="1" applyFont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/>
    </xf>
    <xf numFmtId="0" fontId="15" fillId="5" borderId="4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2" fontId="15" fillId="0" borderId="3" xfId="0" applyNumberFormat="1" applyFont="1" applyBorder="1" applyAlignment="1">
      <alignment horizontal="center" vertical="center"/>
    </xf>
    <xf numFmtId="1" fontId="15" fillId="0" borderId="3" xfId="0" applyNumberFormat="1" applyFont="1" applyBorder="1" applyAlignment="1">
      <alignment horizontal="center" vertical="center"/>
    </xf>
    <xf numFmtId="173" fontId="15" fillId="0" borderId="3" xfId="0" applyNumberFormat="1" applyFont="1" applyBorder="1" applyAlignment="1">
      <alignment horizontal="center" vertical="center"/>
    </xf>
    <xf numFmtId="173" fontId="15" fillId="4" borderId="4" xfId="0" applyNumberFormat="1" applyFont="1" applyFill="1" applyBorder="1" applyAlignment="1">
      <alignment horizontal="center" vertical="center"/>
    </xf>
    <xf numFmtId="1" fontId="15" fillId="4" borderId="4" xfId="0" applyNumberFormat="1" applyFont="1" applyFill="1" applyBorder="1" applyAlignment="1">
      <alignment horizontal="center" vertical="center"/>
    </xf>
    <xf numFmtId="173" fontId="15" fillId="5" borderId="4" xfId="0" applyNumberFormat="1" applyFont="1" applyFill="1" applyBorder="1" applyAlignment="1">
      <alignment horizontal="center" vertical="center"/>
    </xf>
    <xf numFmtId="1" fontId="15" fillId="5" borderId="4" xfId="0" applyNumberFormat="1" applyFont="1" applyFill="1" applyBorder="1" applyAlignment="1">
      <alignment horizontal="center" vertical="center"/>
    </xf>
    <xf numFmtId="173" fontId="15" fillId="2" borderId="4" xfId="0" applyNumberFormat="1" applyFont="1" applyFill="1" applyBorder="1" applyAlignment="1">
      <alignment horizontal="center" vertical="center"/>
    </xf>
    <xf numFmtId="1" fontId="15" fillId="2" borderId="4" xfId="0" applyNumberFormat="1" applyFont="1" applyFill="1" applyBorder="1" applyAlignment="1">
      <alignment horizontal="center" vertical="center"/>
    </xf>
    <xf numFmtId="173" fontId="15" fillId="3" borderId="4" xfId="0" applyNumberFormat="1" applyFont="1" applyFill="1" applyBorder="1" applyAlignment="1">
      <alignment horizontal="center" vertical="center"/>
    </xf>
    <xf numFmtId="1" fontId="15" fillId="3" borderId="4" xfId="0" applyNumberFormat="1" applyFont="1" applyFill="1" applyBorder="1" applyAlignment="1">
      <alignment horizontal="center" vertical="center"/>
    </xf>
    <xf numFmtId="173" fontId="15" fillId="4" borderId="5" xfId="0" applyNumberFormat="1" applyFont="1" applyFill="1" applyBorder="1" applyAlignment="1">
      <alignment horizontal="center" vertical="center"/>
    </xf>
    <xf numFmtId="173" fontId="15" fillId="0" borderId="8" xfId="0" applyNumberFormat="1" applyFont="1" applyBorder="1" applyAlignment="1">
      <alignment horizontal="center" vertical="center"/>
    </xf>
    <xf numFmtId="173" fontId="15" fillId="5" borderId="5" xfId="0" applyNumberFormat="1" applyFont="1" applyFill="1" applyBorder="1" applyAlignment="1">
      <alignment horizontal="center" vertical="center"/>
    </xf>
    <xf numFmtId="173" fontId="15" fillId="2" borderId="5" xfId="0" applyNumberFormat="1" applyFont="1" applyFill="1" applyBorder="1" applyAlignment="1">
      <alignment horizontal="center" vertical="center"/>
    </xf>
    <xf numFmtId="173" fontId="15" fillId="3" borderId="5" xfId="0" applyNumberFormat="1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2" fontId="16" fillId="0" borderId="4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2" fontId="16" fillId="0" borderId="5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2" fontId="16" fillId="0" borderId="3" xfId="0" applyNumberFormat="1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2" fontId="16" fillId="0" borderId="8" xfId="0" applyNumberFormat="1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1" fontId="16" fillId="0" borderId="4" xfId="0" applyNumberFormat="1" applyFont="1" applyBorder="1" applyAlignment="1">
      <alignment horizontal="center" vertical="center" wrapText="1"/>
    </xf>
    <xf numFmtId="1" fontId="16" fillId="0" borderId="5" xfId="0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1" fontId="16" fillId="0" borderId="4" xfId="0" applyNumberFormat="1" applyFont="1" applyFill="1" applyBorder="1" applyAlignment="1">
      <alignment horizontal="center" vertical="center" wrapText="1"/>
    </xf>
    <xf numFmtId="1" fontId="16" fillId="0" borderId="5" xfId="0" applyNumberFormat="1" applyFont="1" applyFill="1" applyBorder="1" applyAlignment="1">
      <alignment horizontal="center" vertical="center" wrapText="1"/>
    </xf>
    <xf numFmtId="1" fontId="16" fillId="0" borderId="3" xfId="0" applyNumberFormat="1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172" fontId="10" fillId="0" borderId="0" xfId="0" applyNumberFormat="1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9" fillId="0" borderId="4" xfId="0" applyFont="1" applyBorder="1" applyAlignment="1">
      <alignment horizontal="center" vertical="center" wrapText="1"/>
    </xf>
    <xf numFmtId="1" fontId="9" fillId="6" borderId="4" xfId="0" applyNumberFormat="1" applyFont="1" applyFill="1" applyBorder="1" applyAlignment="1">
      <alignment horizontal="center" vertical="center" wrapText="1"/>
    </xf>
    <xf numFmtId="1" fontId="9" fillId="6" borderId="5" xfId="0" applyNumberFormat="1" applyFont="1" applyFill="1" applyBorder="1" applyAlignment="1">
      <alignment horizontal="center" vertical="center" wrapText="1"/>
    </xf>
    <xf numFmtId="179" fontId="10" fillId="4" borderId="4" xfId="1" applyNumberFormat="1" applyFont="1" applyFill="1" applyBorder="1" applyAlignment="1">
      <alignment horizontal="center" vertical="center" wrapText="1"/>
    </xf>
    <xf numFmtId="179" fontId="10" fillId="5" borderId="4" xfId="1" applyNumberFormat="1" applyFont="1" applyFill="1" applyBorder="1" applyAlignment="1">
      <alignment horizontal="center" vertical="center" wrapText="1"/>
    </xf>
    <xf numFmtId="179" fontId="14" fillId="2" borderId="4" xfId="1" applyNumberFormat="1" applyFont="1" applyFill="1" applyBorder="1" applyAlignment="1">
      <alignment horizontal="center" vertical="center" wrapText="1"/>
    </xf>
    <xf numFmtId="179" fontId="14" fillId="3" borderId="4" xfId="1" applyNumberFormat="1" applyFont="1" applyFill="1" applyBorder="1" applyAlignment="1">
      <alignment horizontal="center" vertical="center" wrapText="1"/>
    </xf>
    <xf numFmtId="1" fontId="10" fillId="4" borderId="4" xfId="0" applyNumberFormat="1" applyFont="1" applyFill="1" applyBorder="1" applyAlignment="1">
      <alignment horizontal="center" vertical="center" wrapText="1"/>
    </xf>
    <xf numFmtId="1" fontId="10" fillId="0" borderId="0" xfId="0" applyNumberFormat="1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1" fontId="16" fillId="7" borderId="4" xfId="0" applyNumberFormat="1" applyFont="1" applyFill="1" applyBorder="1" applyAlignment="1">
      <alignment horizontal="center" vertical="center" wrapText="1"/>
    </xf>
    <xf numFmtId="1" fontId="16" fillId="7" borderId="5" xfId="0" applyNumberFormat="1" applyFont="1" applyFill="1" applyBorder="1" applyAlignment="1">
      <alignment horizontal="center" vertical="center" wrapText="1"/>
    </xf>
    <xf numFmtId="0" fontId="18" fillId="7" borderId="4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1" fontId="6" fillId="0" borderId="5" xfId="0" applyNumberFormat="1" applyFont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1" fontId="6" fillId="0" borderId="8" xfId="0" applyNumberFormat="1" applyFont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6" fillId="8" borderId="4" xfId="0" applyFont="1" applyFill="1" applyBorder="1" applyAlignment="1">
      <alignment horizontal="center" vertical="center" wrapText="1"/>
    </xf>
    <xf numFmtId="1" fontId="6" fillId="8" borderId="4" xfId="0" applyNumberFormat="1" applyFont="1" applyFill="1" applyBorder="1" applyAlignment="1">
      <alignment horizontal="center" vertical="center" wrapText="1"/>
    </xf>
    <xf numFmtId="1" fontId="7" fillId="8" borderId="3" xfId="0" applyNumberFormat="1" applyFont="1" applyFill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 wrapText="1"/>
    </xf>
    <xf numFmtId="1" fontId="20" fillId="0" borderId="15" xfId="0" applyNumberFormat="1" applyFont="1" applyBorder="1" applyAlignment="1">
      <alignment horizontal="center" vertical="center" wrapText="1"/>
    </xf>
    <xf numFmtId="1" fontId="20" fillId="0" borderId="16" xfId="0" applyNumberFormat="1" applyFont="1" applyBorder="1" applyAlignment="1">
      <alignment horizontal="center" vertical="center" wrapText="1"/>
    </xf>
    <xf numFmtId="1" fontId="20" fillId="0" borderId="17" xfId="0" applyNumberFormat="1" applyFont="1" applyBorder="1" applyAlignment="1">
      <alignment horizontal="center" vertical="center" wrapText="1"/>
    </xf>
    <xf numFmtId="1" fontId="14" fillId="0" borderId="4" xfId="0" applyNumberFormat="1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" fontId="20" fillId="0" borderId="3" xfId="0" applyNumberFormat="1" applyFont="1" applyBorder="1" applyAlignment="1">
      <alignment horizontal="center" vertical="center" wrapText="1"/>
    </xf>
    <xf numFmtId="1" fontId="20" fillId="0" borderId="8" xfId="0" applyNumberFormat="1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</cellXfs>
  <cellStyles count="2">
    <cellStyle name="Migliaia" xfId="1" builtinId="3"/>
    <cellStyle name="Normale" xfId="0" builtinId="0"/>
  </cellStyles>
  <dxfs count="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57150</xdr:rowOff>
    </xdr:from>
    <xdr:to>
      <xdr:col>1</xdr:col>
      <xdr:colOff>390525</xdr:colOff>
      <xdr:row>0</xdr:row>
      <xdr:rowOff>457200</xdr:rowOff>
    </xdr:to>
    <xdr:pic>
      <xdr:nvPicPr>
        <xdr:cNvPr id="2265" name="Immagine 3" descr="stemmaprovinciaCatanzaro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0050" y="57150"/>
          <a:ext cx="2857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57150</xdr:rowOff>
    </xdr:from>
    <xdr:to>
      <xdr:col>1</xdr:col>
      <xdr:colOff>314325</xdr:colOff>
      <xdr:row>0</xdr:row>
      <xdr:rowOff>466725</xdr:rowOff>
    </xdr:to>
    <xdr:pic>
      <xdr:nvPicPr>
        <xdr:cNvPr id="3422" name="Immagine 3" descr="stemmaprovinciaCatanzaro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5" y="57150"/>
          <a:ext cx="2571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0</xdr:row>
      <xdr:rowOff>57150</xdr:rowOff>
    </xdr:from>
    <xdr:to>
      <xdr:col>1</xdr:col>
      <xdr:colOff>428625</xdr:colOff>
      <xdr:row>0</xdr:row>
      <xdr:rowOff>466725</xdr:rowOff>
    </xdr:to>
    <xdr:pic>
      <xdr:nvPicPr>
        <xdr:cNvPr id="4743" name="Immagine 3" descr="stemmaprovinciaCatanzaro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6725" y="57150"/>
          <a:ext cx="2571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133350</xdr:colOff>
      <xdr:row>0</xdr:row>
      <xdr:rowOff>152400</xdr:rowOff>
    </xdr:from>
    <xdr:to>
      <xdr:col>1</xdr:col>
      <xdr:colOff>390525</xdr:colOff>
      <xdr:row>0</xdr:row>
      <xdr:rowOff>561975</xdr:rowOff>
    </xdr:to>
    <xdr:pic>
      <xdr:nvPicPr>
        <xdr:cNvPr id="4744" name="Immagine 3" descr="stemmaprovinciaCatanzaro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8625" y="152400"/>
          <a:ext cx="2571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57150</xdr:rowOff>
    </xdr:from>
    <xdr:to>
      <xdr:col>1</xdr:col>
      <xdr:colOff>238125</xdr:colOff>
      <xdr:row>0</xdr:row>
      <xdr:rowOff>466725</xdr:rowOff>
    </xdr:to>
    <xdr:pic>
      <xdr:nvPicPr>
        <xdr:cNvPr id="6810" name="Immagine 3" descr="stemmaprovinciaCatanzaro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" y="57150"/>
          <a:ext cx="2571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0</xdr:row>
      <xdr:rowOff>57150</xdr:rowOff>
    </xdr:from>
    <xdr:to>
      <xdr:col>1</xdr:col>
      <xdr:colOff>428625</xdr:colOff>
      <xdr:row>0</xdr:row>
      <xdr:rowOff>466725</xdr:rowOff>
    </xdr:to>
    <xdr:pic>
      <xdr:nvPicPr>
        <xdr:cNvPr id="7965" name="Immagine 3" descr="stemmaprovinciaCatanzaro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6725" y="57150"/>
          <a:ext cx="2571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171450</xdr:colOff>
      <xdr:row>0</xdr:row>
      <xdr:rowOff>57150</xdr:rowOff>
    </xdr:from>
    <xdr:to>
      <xdr:col>1</xdr:col>
      <xdr:colOff>428625</xdr:colOff>
      <xdr:row>0</xdr:row>
      <xdr:rowOff>466725</xdr:rowOff>
    </xdr:to>
    <xdr:pic>
      <xdr:nvPicPr>
        <xdr:cNvPr id="7966" name="Immagine 3" descr="stemmaprovinciaCatanzaro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6725" y="57150"/>
          <a:ext cx="2571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114300</xdr:colOff>
      <xdr:row>0</xdr:row>
      <xdr:rowOff>57150</xdr:rowOff>
    </xdr:from>
    <xdr:to>
      <xdr:col>1</xdr:col>
      <xdr:colOff>371475</xdr:colOff>
      <xdr:row>0</xdr:row>
      <xdr:rowOff>466725</xdr:rowOff>
    </xdr:to>
    <xdr:pic>
      <xdr:nvPicPr>
        <xdr:cNvPr id="7967" name="Immagine 3" descr="stemmaprovinciaCatanzaro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9575" y="57150"/>
          <a:ext cx="2571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114300</xdr:rowOff>
    </xdr:from>
    <xdr:to>
      <xdr:col>1</xdr:col>
      <xdr:colOff>266700</xdr:colOff>
      <xdr:row>0</xdr:row>
      <xdr:rowOff>523875</xdr:rowOff>
    </xdr:to>
    <xdr:pic>
      <xdr:nvPicPr>
        <xdr:cNvPr id="9113" name="Immagine 3" descr="stemmaprovinciaCatanzaro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0" y="114300"/>
          <a:ext cx="2571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57150</xdr:rowOff>
    </xdr:from>
    <xdr:to>
      <xdr:col>1</xdr:col>
      <xdr:colOff>504825</xdr:colOff>
      <xdr:row>1</xdr:row>
      <xdr:rowOff>733425</xdr:rowOff>
    </xdr:to>
    <xdr:pic>
      <xdr:nvPicPr>
        <xdr:cNvPr id="9422" name="Immagine 1" descr="stemmaprovinciaCatanzaro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" y="381000"/>
          <a:ext cx="5048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57150</xdr:rowOff>
    </xdr:from>
    <xdr:to>
      <xdr:col>2</xdr:col>
      <xdr:colOff>152400</xdr:colOff>
      <xdr:row>1</xdr:row>
      <xdr:rowOff>733425</xdr:rowOff>
    </xdr:to>
    <xdr:pic>
      <xdr:nvPicPr>
        <xdr:cNvPr id="10263" name="Immagine 1" descr="stemmaprovinciaCatanzaro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381000"/>
          <a:ext cx="5048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85725</xdr:colOff>
      <xdr:row>17</xdr:row>
      <xdr:rowOff>57150</xdr:rowOff>
    </xdr:from>
    <xdr:to>
      <xdr:col>2</xdr:col>
      <xdr:colOff>152400</xdr:colOff>
      <xdr:row>17</xdr:row>
      <xdr:rowOff>733425</xdr:rowOff>
    </xdr:to>
    <xdr:pic>
      <xdr:nvPicPr>
        <xdr:cNvPr id="10264" name="Immagine 2" descr="stemmaprovinciaCatanzaro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6086475"/>
          <a:ext cx="5048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P22"/>
  <sheetViews>
    <sheetView topLeftCell="A16" zoomScale="75" zoomScaleNormal="75" workbookViewId="0">
      <selection activeCell="C20" sqref="C20"/>
    </sheetView>
  </sheetViews>
  <sheetFormatPr defaultColWidth="12.28515625" defaultRowHeight="31.5" customHeight="1"/>
  <cols>
    <col min="1" max="1" width="4.42578125" style="7" customWidth="1"/>
    <col min="2" max="2" width="46.85546875" style="7" customWidth="1"/>
    <col min="3" max="6" width="12.7109375" style="7" customWidth="1"/>
    <col min="7" max="7" width="5.140625" style="7" customWidth="1"/>
    <col min="8" max="8" width="7.5703125" style="7" customWidth="1"/>
    <col min="9" max="9" width="8" style="7" customWidth="1"/>
    <col min="10" max="10" width="16.85546875" style="7" customWidth="1"/>
    <col min="11" max="16384" width="12.28515625" style="7"/>
  </cols>
  <sheetData>
    <row r="1" spans="1:11" ht="40.5" customHeight="1">
      <c r="A1" s="118" t="s">
        <v>33</v>
      </c>
      <c r="B1" s="119"/>
      <c r="C1" s="119"/>
      <c r="D1" s="119"/>
      <c r="E1" s="119"/>
      <c r="F1" s="119"/>
      <c r="G1" s="119"/>
      <c r="H1" s="119"/>
      <c r="I1" s="120"/>
      <c r="J1" s="5" t="s">
        <v>14</v>
      </c>
      <c r="K1" s="5"/>
    </row>
    <row r="2" spans="1:11" ht="40.5" customHeight="1">
      <c r="A2" s="121" t="s">
        <v>94</v>
      </c>
      <c r="B2" s="122"/>
      <c r="C2" s="122"/>
      <c r="D2" s="122"/>
      <c r="E2" s="122"/>
      <c r="F2" s="122"/>
      <c r="G2" s="122"/>
      <c r="H2" s="122"/>
      <c r="I2" s="123"/>
      <c r="J2" s="5"/>
      <c r="K2" s="5"/>
    </row>
    <row r="3" spans="1:11" ht="27" customHeight="1">
      <c r="A3" s="2"/>
      <c r="B3" s="6" t="s">
        <v>0</v>
      </c>
      <c r="C3" s="117" t="s">
        <v>1</v>
      </c>
      <c r="D3" s="117"/>
      <c r="E3" s="117"/>
      <c r="F3" s="117"/>
      <c r="G3" s="124" t="s">
        <v>2</v>
      </c>
      <c r="H3" s="124"/>
      <c r="I3" s="8" t="s">
        <v>3</v>
      </c>
    </row>
    <row r="4" spans="1:11" ht="27" customHeight="1">
      <c r="A4" s="2">
        <v>1</v>
      </c>
      <c r="B4" s="54" t="s">
        <v>34</v>
      </c>
      <c r="C4" s="109"/>
      <c r="D4" s="109"/>
      <c r="E4" s="109"/>
      <c r="F4" s="109"/>
      <c r="G4" s="112">
        <f>C4*C16+D4*D16+E4*E16+F4*F16</f>
        <v>0</v>
      </c>
      <c r="H4" s="112"/>
      <c r="I4" s="9">
        <f>RANK(G4,$G$4:$G$15)</f>
        <v>9</v>
      </c>
    </row>
    <row r="5" spans="1:11" ht="27" customHeight="1">
      <c r="A5" s="2">
        <v>2</v>
      </c>
      <c r="B5" s="54" t="s">
        <v>15</v>
      </c>
      <c r="C5" s="109">
        <v>11</v>
      </c>
      <c r="D5" s="109">
        <v>9</v>
      </c>
      <c r="E5" s="109">
        <v>4</v>
      </c>
      <c r="F5" s="109">
        <v>4</v>
      </c>
      <c r="G5" s="112">
        <f>C5*C16+D5*D16+E5*E16+F5*F16</f>
        <v>4619.1319999999996</v>
      </c>
      <c r="H5" s="112"/>
      <c r="I5" s="9">
        <f t="shared" ref="I5:I15" si="0">RANK(G5,$G$4:$G$15)</f>
        <v>3</v>
      </c>
    </row>
    <row r="6" spans="1:11" ht="27" customHeight="1">
      <c r="A6" s="2">
        <v>3</v>
      </c>
      <c r="B6" s="54" t="s">
        <v>35</v>
      </c>
      <c r="C6" s="109">
        <v>16</v>
      </c>
      <c r="D6" s="109">
        <v>4</v>
      </c>
      <c r="E6" s="109">
        <v>9</v>
      </c>
      <c r="F6" s="109">
        <v>2</v>
      </c>
      <c r="G6" s="112">
        <f>C6*C16+D6*D16+E6*E16+F6*F16</f>
        <v>4019.0609999999997</v>
      </c>
      <c r="H6" s="112"/>
      <c r="I6" s="9">
        <f t="shared" si="0"/>
        <v>4</v>
      </c>
    </row>
    <row r="7" spans="1:11" ht="27" customHeight="1">
      <c r="A7" s="2">
        <v>4</v>
      </c>
      <c r="B7" s="54" t="s">
        <v>36</v>
      </c>
      <c r="C7" s="109">
        <v>26</v>
      </c>
      <c r="D7" s="109">
        <v>13</v>
      </c>
      <c r="E7" s="109">
        <v>2</v>
      </c>
      <c r="F7" s="109">
        <v>4</v>
      </c>
      <c r="G7" s="112">
        <f>C7*C16+D7*D16+E7*E16+F7*F16</f>
        <v>5385.7690000000002</v>
      </c>
      <c r="H7" s="112"/>
      <c r="I7" s="9">
        <f t="shared" si="0"/>
        <v>1</v>
      </c>
    </row>
    <row r="8" spans="1:11" ht="27" customHeight="1">
      <c r="A8" s="2">
        <v>5</v>
      </c>
      <c r="B8" s="54" t="s">
        <v>37</v>
      </c>
      <c r="C8" s="109"/>
      <c r="D8" s="109"/>
      <c r="E8" s="109"/>
      <c r="F8" s="109"/>
      <c r="G8" s="112">
        <f>C8*C16+D8*D16+E8*E16+F8*F16</f>
        <v>0</v>
      </c>
      <c r="H8" s="112"/>
      <c r="I8" s="9">
        <f t="shared" si="0"/>
        <v>9</v>
      </c>
    </row>
    <row r="9" spans="1:11" ht="27" customHeight="1">
      <c r="A9" s="2">
        <v>6</v>
      </c>
      <c r="B9" s="54" t="s">
        <v>38</v>
      </c>
      <c r="C9" s="109">
        <v>16</v>
      </c>
      <c r="D9" s="109">
        <v>10</v>
      </c>
      <c r="E9" s="109">
        <v>6</v>
      </c>
      <c r="F9" s="109">
        <v>4</v>
      </c>
      <c r="G9" s="112">
        <f>C9*C16+D9*D16+E9*E16+F9*F16</f>
        <v>5323.52</v>
      </c>
      <c r="H9" s="112"/>
      <c r="I9" s="9">
        <f t="shared" si="0"/>
        <v>2</v>
      </c>
    </row>
    <row r="10" spans="1:11" ht="27" customHeight="1">
      <c r="A10" s="2">
        <v>7</v>
      </c>
      <c r="B10" s="54" t="s">
        <v>39</v>
      </c>
      <c r="C10" s="109"/>
      <c r="D10" s="109"/>
      <c r="E10" s="109"/>
      <c r="F10" s="109"/>
      <c r="G10" s="112">
        <f>C10*C16+D10*D16+E10*E16+F10*F16</f>
        <v>0</v>
      </c>
      <c r="H10" s="112"/>
      <c r="I10" s="9">
        <f t="shared" si="0"/>
        <v>9</v>
      </c>
    </row>
    <row r="11" spans="1:11" ht="27" customHeight="1">
      <c r="A11" s="2">
        <v>8</v>
      </c>
      <c r="B11" s="54" t="s">
        <v>40</v>
      </c>
      <c r="C11" s="109">
        <v>12</v>
      </c>
      <c r="D11" s="109">
        <v>3</v>
      </c>
      <c r="E11" s="109"/>
      <c r="F11" s="109"/>
      <c r="G11" s="112">
        <f>C11*C16+D11*D16+E11*E16+F11*F16</f>
        <v>882.61500000000001</v>
      </c>
      <c r="H11" s="112"/>
      <c r="I11" s="9">
        <f t="shared" si="0"/>
        <v>6</v>
      </c>
    </row>
    <row r="12" spans="1:11" ht="27" customHeight="1">
      <c r="A12" s="2">
        <v>9</v>
      </c>
      <c r="B12" s="54" t="s">
        <v>41</v>
      </c>
      <c r="C12" s="109"/>
      <c r="D12" s="109"/>
      <c r="E12" s="109">
        <v>2</v>
      </c>
      <c r="F12" s="109"/>
      <c r="G12" s="112">
        <f>C12*C16+D12*D16+E12*E16+F12*F16</f>
        <v>363.41</v>
      </c>
      <c r="H12" s="112"/>
      <c r="I12" s="9">
        <f t="shared" si="0"/>
        <v>8</v>
      </c>
    </row>
    <row r="13" spans="1:11" ht="27" customHeight="1">
      <c r="A13" s="2">
        <v>10</v>
      </c>
      <c r="B13" s="54" t="s">
        <v>42</v>
      </c>
      <c r="C13" s="109">
        <v>5</v>
      </c>
      <c r="D13" s="109">
        <v>3</v>
      </c>
      <c r="E13" s="109"/>
      <c r="F13" s="109"/>
      <c r="G13" s="112">
        <f>C13*C16+D13*D16+E13*E16+F13*F16</f>
        <v>555.20399999999995</v>
      </c>
      <c r="H13" s="112"/>
      <c r="I13" s="9">
        <f t="shared" si="0"/>
        <v>7</v>
      </c>
    </row>
    <row r="14" spans="1:11" ht="27" customHeight="1">
      <c r="A14" s="2">
        <v>11</v>
      </c>
      <c r="B14" s="54" t="s">
        <v>43</v>
      </c>
      <c r="C14" s="109"/>
      <c r="D14" s="109"/>
      <c r="E14" s="109"/>
      <c r="F14" s="109"/>
      <c r="G14" s="112">
        <f>C14*C16+D14*D16+E14*E16+F14*F16</f>
        <v>0</v>
      </c>
      <c r="H14" s="112"/>
      <c r="I14" s="9">
        <f t="shared" si="0"/>
        <v>9</v>
      </c>
    </row>
    <row r="15" spans="1:11" ht="27" customHeight="1">
      <c r="A15" s="2">
        <v>12</v>
      </c>
      <c r="B15" s="54" t="s">
        <v>44</v>
      </c>
      <c r="C15" s="109">
        <v>4</v>
      </c>
      <c r="D15" s="109">
        <v>3</v>
      </c>
      <c r="E15" s="109">
        <v>1</v>
      </c>
      <c r="F15" s="109">
        <v>3</v>
      </c>
      <c r="G15" s="112">
        <f>C15*C16+D15*D16+E15*E16+F15*F16</f>
        <v>2500.48</v>
      </c>
      <c r="H15" s="112"/>
      <c r="I15" s="9">
        <f t="shared" si="0"/>
        <v>5</v>
      </c>
    </row>
    <row r="16" spans="1:11" ht="31.5" customHeight="1" thickBot="1">
      <c r="A16" s="2"/>
      <c r="B16" s="90"/>
      <c r="C16" s="110">
        <v>46.773000000000003</v>
      </c>
      <c r="D16" s="110">
        <v>107.113</v>
      </c>
      <c r="E16" s="110">
        <v>181.70500000000001</v>
      </c>
      <c r="F16" s="110">
        <v>603.44799999999998</v>
      </c>
      <c r="G16" s="117"/>
      <c r="H16" s="117"/>
      <c r="I16" s="9"/>
    </row>
    <row r="17" spans="1:16" ht="31.5" customHeight="1" thickBot="1">
      <c r="A17" s="3"/>
      <c r="B17" s="4" t="s">
        <v>4</v>
      </c>
      <c r="C17" s="111">
        <f>SUM(C4:C15)+C19</f>
        <v>91</v>
      </c>
      <c r="D17" s="111">
        <f>SUM(D4:D15)+D19</f>
        <v>45</v>
      </c>
      <c r="E17" s="111">
        <f>SUM(E4:E15)+E19</f>
        <v>24</v>
      </c>
      <c r="F17" s="111">
        <f>SUM(F4:F15)+F19</f>
        <v>17</v>
      </c>
      <c r="G17" s="113">
        <f>C17*C16+D17*D16+E17*E16+F17*F16</f>
        <v>23695.964</v>
      </c>
      <c r="H17" s="114"/>
      <c r="I17" s="115"/>
      <c r="J17" s="17">
        <f>G17</f>
        <v>23695.964</v>
      </c>
    </row>
    <row r="18" spans="1:16" ht="31.5" customHeight="1">
      <c r="B18" s="11"/>
      <c r="G18" s="12"/>
      <c r="H18" s="13"/>
      <c r="I18" s="13"/>
      <c r="K18" s="11"/>
    </row>
    <row r="19" spans="1:16" ht="31.5" customHeight="1" thickBot="1">
      <c r="B19" s="72" t="s">
        <v>84</v>
      </c>
      <c r="C19" s="55">
        <v>1</v>
      </c>
      <c r="D19" s="56"/>
      <c r="E19" s="15"/>
      <c r="F19" s="16"/>
      <c r="G19" s="79"/>
      <c r="H19" s="80"/>
      <c r="I19" s="80"/>
      <c r="K19" s="11"/>
    </row>
    <row r="20" spans="1:16" ht="31.5" customHeight="1" thickBot="1">
      <c r="B20" s="72" t="s">
        <v>83</v>
      </c>
      <c r="C20" s="84">
        <f>C19*C16</f>
        <v>46.773000000000003</v>
      </c>
      <c r="D20" s="85">
        <f>D19*D16</f>
        <v>0</v>
      </c>
      <c r="E20" s="86">
        <f>E19*E16</f>
        <v>0</v>
      </c>
      <c r="F20" s="87">
        <f>F19*F16</f>
        <v>0</v>
      </c>
      <c r="G20" s="116">
        <f>C20+D20+E20+F20</f>
        <v>46.773000000000003</v>
      </c>
      <c r="H20" s="116"/>
      <c r="I20" s="116"/>
      <c r="J20" s="17">
        <f>G20</f>
        <v>46.773000000000003</v>
      </c>
      <c r="K20" s="11"/>
    </row>
    <row r="21" spans="1:16" ht="31.5" customHeight="1">
      <c r="B21" s="53" t="s">
        <v>7</v>
      </c>
      <c r="C21" s="55"/>
      <c r="D21" s="56"/>
      <c r="E21" s="15"/>
      <c r="F21" s="16"/>
      <c r="G21" s="116">
        <f>C21+D21+E21+F21</f>
        <v>0</v>
      </c>
      <c r="H21" s="116"/>
      <c r="I21" s="116"/>
    </row>
    <row r="22" spans="1:16" ht="31.5" customHeight="1">
      <c r="B22" s="53" t="s">
        <v>8</v>
      </c>
      <c r="C22" s="55"/>
      <c r="D22" s="56"/>
      <c r="E22" s="57"/>
      <c r="F22" s="58"/>
      <c r="G22" s="116">
        <f>C22+D22+E22+F22</f>
        <v>0</v>
      </c>
      <c r="H22" s="116"/>
      <c r="I22" s="116"/>
      <c r="M22" s="89">
        <f>C17+'LISTA N. 2 Centro Destra '!C17+'LISTA N. 3 PROGRESSISTI '!C17+'LISTA N. 4  CORAGGIO ITALIA'!C17+'LISTA N. 5 LA PROVINCIA CI LEGA'!C17+'LISTA N. 6 NOI IN PROVINCIA'!C17</f>
        <v>468</v>
      </c>
      <c r="N22" s="89">
        <f>D17+'LISTA N. 2 Centro Destra '!D17+'LISTA N. 3 PROGRESSISTI '!D17+'LISTA N. 4  CORAGGIO ITALIA'!D17+'LISTA N. 5 LA PROVINCIA CI LEGA'!D17+'LISTA N. 6 NOI IN PROVINCIA'!D17</f>
        <v>188</v>
      </c>
      <c r="O22" s="89">
        <f>E17+'LISTA N. 2 Centro Destra '!E17+'LISTA N. 3 PROGRESSISTI '!E17+'LISTA N. 4  CORAGGIO ITALIA'!E17+'LISTA N. 5 LA PROVINCIA CI LEGA'!E17+'LISTA N. 6 NOI IN PROVINCIA'!E17</f>
        <v>88</v>
      </c>
      <c r="P22" s="89">
        <f>F17+'LISTA N. 2 Centro Destra '!F17+'LISTA N. 3 PROGRESSISTI '!F17+'LISTA N. 4  CORAGGIO ITALIA'!F17+'LISTA N. 5 LA PROVINCIA CI LEGA'!F17+'LISTA N. 6 NOI IN PROVINCIA'!F17</f>
        <v>58</v>
      </c>
    </row>
  </sheetData>
  <mergeCells count="21">
    <mergeCell ref="G5:H5"/>
    <mergeCell ref="G14:H14"/>
    <mergeCell ref="G10:H10"/>
    <mergeCell ref="G16:H16"/>
    <mergeCell ref="G8:H8"/>
    <mergeCell ref="A1:I1"/>
    <mergeCell ref="A2:I2"/>
    <mergeCell ref="C3:F3"/>
    <mergeCell ref="G3:H3"/>
    <mergeCell ref="G4:H4"/>
    <mergeCell ref="G11:H11"/>
    <mergeCell ref="G15:H15"/>
    <mergeCell ref="G9:H9"/>
    <mergeCell ref="G17:I17"/>
    <mergeCell ref="G13:H13"/>
    <mergeCell ref="G22:I22"/>
    <mergeCell ref="G6:H6"/>
    <mergeCell ref="G7:H7"/>
    <mergeCell ref="G12:H12"/>
    <mergeCell ref="G20:I20"/>
    <mergeCell ref="G21:I21"/>
  </mergeCells>
  <conditionalFormatting sqref="I4:I15">
    <cfRule type="top10" dxfId="5" priority="1" stopIfTrue="1" bottom="1" rank="3"/>
  </conditionalFormatting>
  <pageMargins left="0.31496062992125984" right="0.31496062992125984" top="0.74803149606299213" bottom="0.55118110236220474" header="0.31496062992125984" footer="0.31496062992125984"/>
  <pageSetup paperSize="9" scale="95" orientation="landscape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K22"/>
  <sheetViews>
    <sheetView zoomScale="60" zoomScaleNormal="60" workbookViewId="0">
      <selection activeCell="J25" sqref="J25"/>
    </sheetView>
  </sheetViews>
  <sheetFormatPr defaultColWidth="12.28515625" defaultRowHeight="31.5" customHeight="1"/>
  <cols>
    <col min="1" max="1" width="4.42578125" style="1" customWidth="1"/>
    <col min="2" max="2" width="45.7109375" style="1" customWidth="1"/>
    <col min="3" max="6" width="12.7109375" style="1" customWidth="1"/>
    <col min="7" max="7" width="6.42578125" style="1" customWidth="1"/>
    <col min="8" max="8" width="5.28515625" style="1" customWidth="1"/>
    <col min="9" max="9" width="7" style="1" customWidth="1"/>
    <col min="10" max="10" width="17.85546875" style="1" customWidth="1"/>
    <col min="11" max="16384" width="12.28515625" style="1"/>
  </cols>
  <sheetData>
    <row r="1" spans="1:11" ht="58.5" customHeight="1">
      <c r="A1" s="118" t="s">
        <v>33</v>
      </c>
      <c r="B1" s="119"/>
      <c r="C1" s="119"/>
      <c r="D1" s="119"/>
      <c r="E1" s="119"/>
      <c r="F1" s="119"/>
      <c r="G1" s="119"/>
      <c r="H1" s="119"/>
      <c r="I1" s="120"/>
      <c r="J1" s="5"/>
      <c r="K1" s="5"/>
    </row>
    <row r="2" spans="1:11" ht="40.5" customHeight="1">
      <c r="A2" s="121" t="s">
        <v>95</v>
      </c>
      <c r="B2" s="122"/>
      <c r="C2" s="122"/>
      <c r="D2" s="122"/>
      <c r="E2" s="122"/>
      <c r="F2" s="122"/>
      <c r="G2" s="122"/>
      <c r="H2" s="122"/>
      <c r="I2" s="123"/>
      <c r="J2" s="5" t="s">
        <v>27</v>
      </c>
      <c r="K2" s="5"/>
    </row>
    <row r="3" spans="1:11" ht="27" customHeight="1">
      <c r="A3" s="2"/>
      <c r="B3" s="6" t="s">
        <v>0</v>
      </c>
      <c r="C3" s="117" t="s">
        <v>1</v>
      </c>
      <c r="D3" s="117"/>
      <c r="E3" s="117"/>
      <c r="F3" s="117"/>
      <c r="G3" s="124" t="s">
        <v>2</v>
      </c>
      <c r="H3" s="124"/>
      <c r="I3" s="8" t="s">
        <v>3</v>
      </c>
    </row>
    <row r="4" spans="1:11" ht="27" customHeight="1">
      <c r="A4" s="2">
        <v>1</v>
      </c>
      <c r="B4" s="54" t="s">
        <v>20</v>
      </c>
      <c r="C4" s="109">
        <v>4</v>
      </c>
      <c r="D4" s="109">
        <v>1</v>
      </c>
      <c r="E4" s="109">
        <v>9</v>
      </c>
      <c r="F4" s="109">
        <v>1</v>
      </c>
      <c r="G4" s="112">
        <f>C4*C16+D4*D16+E4*E16+F4*F16</f>
        <v>2532.998</v>
      </c>
      <c r="H4" s="112"/>
      <c r="I4" s="9">
        <f t="shared" ref="I4:I11" si="0">RANK(G4,$G$4:$G$15)</f>
        <v>2</v>
      </c>
    </row>
    <row r="5" spans="1:11" ht="27" customHeight="1">
      <c r="A5" s="2">
        <v>2</v>
      </c>
      <c r="B5" s="54" t="s">
        <v>6</v>
      </c>
      <c r="C5" s="109">
        <v>40</v>
      </c>
      <c r="D5" s="109">
        <v>15</v>
      </c>
      <c r="E5" s="109">
        <v>3</v>
      </c>
      <c r="F5" s="109">
        <v>1</v>
      </c>
      <c r="G5" s="112">
        <f>C5*C16+D5*D16+E5*E16+F5*F16</f>
        <v>4626.1779999999999</v>
      </c>
      <c r="H5" s="112"/>
      <c r="I5" s="9">
        <f t="shared" si="0"/>
        <v>1</v>
      </c>
    </row>
    <row r="6" spans="1:11" ht="27" customHeight="1">
      <c r="A6" s="2">
        <v>3</v>
      </c>
      <c r="B6" s="54" t="s">
        <v>45</v>
      </c>
      <c r="C6" s="109"/>
      <c r="D6" s="109">
        <v>6</v>
      </c>
      <c r="E6" s="109"/>
      <c r="F6" s="109">
        <v>1</v>
      </c>
      <c r="G6" s="112">
        <f>C6*C16+D6*D16+E6*E16+F6*F16</f>
        <v>1246.126</v>
      </c>
      <c r="H6" s="112"/>
      <c r="I6" s="9">
        <f t="shared" si="0"/>
        <v>3</v>
      </c>
    </row>
    <row r="7" spans="1:11" ht="27" customHeight="1">
      <c r="A7" s="2">
        <v>4</v>
      </c>
      <c r="B7" s="54" t="s">
        <v>46</v>
      </c>
      <c r="C7" s="109"/>
      <c r="D7" s="109"/>
      <c r="E7" s="109"/>
      <c r="F7" s="109"/>
      <c r="G7" s="112">
        <f>C7*C16+D7*D16+E7*E16+F7*F16</f>
        <v>0</v>
      </c>
      <c r="H7" s="112"/>
      <c r="I7" s="9">
        <f t="shared" si="0"/>
        <v>5</v>
      </c>
    </row>
    <row r="8" spans="1:11" ht="27" customHeight="1">
      <c r="A8" s="2">
        <v>5</v>
      </c>
      <c r="B8" s="54" t="s">
        <v>47</v>
      </c>
      <c r="C8" s="109">
        <v>6</v>
      </c>
      <c r="D8" s="109"/>
      <c r="E8" s="109"/>
      <c r="F8" s="109"/>
      <c r="G8" s="112">
        <f>C8*C16+D8*D16+E8*E16+F8*F16</f>
        <v>280.63800000000003</v>
      </c>
      <c r="H8" s="112"/>
      <c r="I8" s="9">
        <f t="shared" si="0"/>
        <v>4</v>
      </c>
    </row>
    <row r="9" spans="1:11" ht="27" customHeight="1">
      <c r="A9" s="2">
        <v>6</v>
      </c>
      <c r="B9" s="54" t="s">
        <v>48</v>
      </c>
      <c r="C9" s="109"/>
      <c r="D9" s="109"/>
      <c r="E9" s="109"/>
      <c r="F9" s="109"/>
      <c r="G9" s="112">
        <f>C9*C16+D9*D16+E9*E16+F9*F16</f>
        <v>0</v>
      </c>
      <c r="H9" s="112"/>
      <c r="I9" s="9">
        <f t="shared" si="0"/>
        <v>5</v>
      </c>
    </row>
    <row r="10" spans="1:11" ht="27" customHeight="1">
      <c r="A10" s="2">
        <v>7</v>
      </c>
      <c r="B10" s="54" t="s">
        <v>49</v>
      </c>
      <c r="C10" s="109"/>
      <c r="D10" s="109"/>
      <c r="E10" s="109"/>
      <c r="F10" s="109"/>
      <c r="G10" s="112">
        <f>C10*C16+D10*D16+E10*E16+F10*F16</f>
        <v>0</v>
      </c>
      <c r="H10" s="112"/>
      <c r="I10" s="9">
        <f t="shared" si="0"/>
        <v>5</v>
      </c>
    </row>
    <row r="11" spans="1:11" ht="27" customHeight="1">
      <c r="A11" s="2">
        <v>8</v>
      </c>
      <c r="B11" s="54" t="s">
        <v>50</v>
      </c>
      <c r="C11" s="109"/>
      <c r="D11" s="109"/>
      <c r="E11" s="109"/>
      <c r="F11" s="109"/>
      <c r="G11" s="112">
        <f>C11*C16+D11*D16+E11*E16+F11*F16</f>
        <v>0</v>
      </c>
      <c r="H11" s="112"/>
      <c r="I11" s="9">
        <f t="shared" si="0"/>
        <v>5</v>
      </c>
    </row>
    <row r="12" spans="1:11" ht="27" customHeight="1">
      <c r="A12" s="2"/>
      <c r="B12" s="54"/>
      <c r="C12" s="109"/>
      <c r="D12" s="109"/>
      <c r="E12" s="109"/>
      <c r="F12" s="109"/>
      <c r="G12" s="125"/>
      <c r="H12" s="125"/>
      <c r="I12" s="9"/>
    </row>
    <row r="13" spans="1:11" ht="27" customHeight="1">
      <c r="A13" s="2"/>
      <c r="B13" s="54"/>
      <c r="C13" s="109"/>
      <c r="D13" s="109"/>
      <c r="E13" s="109"/>
      <c r="F13" s="109"/>
      <c r="G13" s="125"/>
      <c r="H13" s="125"/>
      <c r="I13" s="9"/>
    </row>
    <row r="14" spans="1:11" ht="27" customHeight="1">
      <c r="A14" s="2"/>
      <c r="B14" s="54"/>
      <c r="C14" s="109"/>
      <c r="D14" s="109"/>
      <c r="E14" s="109"/>
      <c r="F14" s="109"/>
      <c r="G14" s="125"/>
      <c r="H14" s="125"/>
      <c r="I14" s="9"/>
    </row>
    <row r="15" spans="1:11" ht="27" customHeight="1">
      <c r="A15" s="2"/>
      <c r="B15" s="54"/>
      <c r="C15" s="109"/>
      <c r="D15" s="109"/>
      <c r="E15" s="109"/>
      <c r="F15" s="109"/>
      <c r="G15" s="125"/>
      <c r="H15" s="125"/>
      <c r="I15" s="9"/>
    </row>
    <row r="16" spans="1:11" ht="31.5" customHeight="1" thickBot="1">
      <c r="A16" s="2"/>
      <c r="B16" s="90"/>
      <c r="C16" s="110">
        <v>46.773000000000003</v>
      </c>
      <c r="D16" s="110">
        <v>107.113</v>
      </c>
      <c r="E16" s="110">
        <v>181.70500000000001</v>
      </c>
      <c r="F16" s="110">
        <v>603.44799999999998</v>
      </c>
      <c r="G16" s="117"/>
      <c r="H16" s="117"/>
      <c r="I16" s="9"/>
    </row>
    <row r="17" spans="1:11" ht="31.5" customHeight="1" thickBot="1">
      <c r="A17" s="3"/>
      <c r="B17" s="4" t="s">
        <v>4</v>
      </c>
      <c r="C17" s="111">
        <f>SUM(C4:C15)+C19</f>
        <v>51</v>
      </c>
      <c r="D17" s="111">
        <f>SUM(D4:D15)+D19</f>
        <v>23</v>
      </c>
      <c r="E17" s="111">
        <f>SUM(E4:E15)+E19</f>
        <v>12</v>
      </c>
      <c r="F17" s="111">
        <f>SUM(F4:F15)+F19</f>
        <v>3</v>
      </c>
      <c r="G17" s="126">
        <f>C17*C16+D17*D16+E17*E16+F17*F16</f>
        <v>8839.8260000000009</v>
      </c>
      <c r="H17" s="126"/>
      <c r="I17" s="127"/>
      <c r="J17" s="17">
        <f>G17</f>
        <v>8839.8260000000009</v>
      </c>
    </row>
    <row r="18" spans="1:11" ht="31.5" customHeight="1">
      <c r="B18" s="14"/>
    </row>
    <row r="19" spans="1:11" s="7" customFormat="1" ht="31.5" customHeight="1" thickBot="1">
      <c r="B19" s="73" t="s">
        <v>84</v>
      </c>
      <c r="C19" s="55">
        <v>1</v>
      </c>
      <c r="D19" s="56">
        <v>1</v>
      </c>
      <c r="E19" s="15"/>
      <c r="F19" s="16"/>
      <c r="G19" s="79"/>
      <c r="H19" s="80"/>
      <c r="I19" s="80"/>
      <c r="K19" s="11"/>
    </row>
    <row r="20" spans="1:11" s="7" customFormat="1" ht="31.5" customHeight="1" thickBot="1">
      <c r="B20" s="72" t="s">
        <v>83</v>
      </c>
      <c r="C20" s="88">
        <f>C19*C16</f>
        <v>46.773000000000003</v>
      </c>
      <c r="D20" s="85">
        <f>D19*D16</f>
        <v>107.113</v>
      </c>
      <c r="E20" s="86">
        <f>E19*E16</f>
        <v>0</v>
      </c>
      <c r="F20" s="87">
        <f>F19*F16</f>
        <v>0</v>
      </c>
      <c r="G20" s="116">
        <f>C20+D20+E20+F20</f>
        <v>153.886</v>
      </c>
      <c r="H20" s="116"/>
      <c r="I20" s="116"/>
      <c r="J20" s="17">
        <f>G20</f>
        <v>153.886</v>
      </c>
      <c r="K20" s="11"/>
    </row>
    <row r="21" spans="1:11" s="7" customFormat="1" ht="31.5" customHeight="1">
      <c r="B21" s="72" t="s">
        <v>7</v>
      </c>
      <c r="C21" s="55"/>
      <c r="D21" s="56"/>
      <c r="E21" s="15"/>
      <c r="F21" s="16"/>
      <c r="G21" s="116">
        <f>C21+D21+E21+F21</f>
        <v>0</v>
      </c>
      <c r="H21" s="116"/>
      <c r="I21" s="116"/>
    </row>
    <row r="22" spans="1:11" s="7" customFormat="1" ht="31.5" customHeight="1">
      <c r="B22" s="72" t="s">
        <v>8</v>
      </c>
      <c r="C22" s="55">
        <v>6</v>
      </c>
      <c r="D22" s="56"/>
      <c r="E22" s="57"/>
      <c r="F22" s="58"/>
      <c r="G22" s="116">
        <f>C22+D22+E22+F22</f>
        <v>6</v>
      </c>
      <c r="H22" s="116"/>
      <c r="I22" s="116"/>
    </row>
  </sheetData>
  <mergeCells count="21">
    <mergeCell ref="G11:H11"/>
    <mergeCell ref="G15:H15"/>
    <mergeCell ref="G13:H13"/>
    <mergeCell ref="G14:H14"/>
    <mergeCell ref="C3:F3"/>
    <mergeCell ref="G6:H6"/>
    <mergeCell ref="G3:H3"/>
    <mergeCell ref="G4:H4"/>
    <mergeCell ref="G9:H9"/>
    <mergeCell ref="G10:H10"/>
    <mergeCell ref="G5:H5"/>
    <mergeCell ref="G12:H12"/>
    <mergeCell ref="A1:I1"/>
    <mergeCell ref="A2:I2"/>
    <mergeCell ref="G20:I20"/>
    <mergeCell ref="G21:I21"/>
    <mergeCell ref="G22:I22"/>
    <mergeCell ref="G7:H7"/>
    <mergeCell ref="G8:H8"/>
    <mergeCell ref="G16:H16"/>
    <mergeCell ref="G17:I17"/>
  </mergeCells>
  <conditionalFormatting sqref="I4:I11">
    <cfRule type="top10" dxfId="4" priority="1" stopIfTrue="1" bottom="1" rank="3"/>
  </conditionalFormatting>
  <pageMargins left="0.70866141732283472" right="0.51181102362204722" top="0.74803149606299213" bottom="0.55118110236220474" header="0.31496062992125984" footer="0.31496062992125984"/>
  <pageSetup paperSize="9" scale="95" orientation="landscape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A1:K22"/>
  <sheetViews>
    <sheetView zoomScale="50" zoomScaleNormal="50" workbookViewId="0">
      <selection activeCell="C20" sqref="C20"/>
    </sheetView>
  </sheetViews>
  <sheetFormatPr defaultColWidth="12.28515625" defaultRowHeight="31.5" customHeight="1"/>
  <cols>
    <col min="1" max="1" width="4.42578125" style="1" customWidth="1"/>
    <col min="2" max="2" width="45.7109375" style="1" customWidth="1"/>
    <col min="3" max="6" width="12.7109375" style="1" customWidth="1"/>
    <col min="7" max="7" width="6.42578125" style="1" customWidth="1"/>
    <col min="8" max="8" width="5.28515625" style="1" customWidth="1"/>
    <col min="9" max="9" width="7" style="1" customWidth="1"/>
    <col min="10" max="10" width="19.85546875" style="1" customWidth="1"/>
    <col min="11" max="16384" width="12.28515625" style="1"/>
  </cols>
  <sheetData>
    <row r="1" spans="1:11" ht="55.5" customHeight="1">
      <c r="A1" s="118" t="s">
        <v>33</v>
      </c>
      <c r="B1" s="119"/>
      <c r="C1" s="119"/>
      <c r="D1" s="119"/>
      <c r="E1" s="119"/>
      <c r="F1" s="119"/>
      <c r="G1" s="119"/>
      <c r="H1" s="119"/>
      <c r="I1" s="120"/>
      <c r="J1" s="5"/>
      <c r="K1" s="5"/>
    </row>
    <row r="2" spans="1:11" ht="40.5" customHeight="1">
      <c r="A2" s="121" t="s">
        <v>51</v>
      </c>
      <c r="B2" s="122"/>
      <c r="C2" s="122"/>
      <c r="D2" s="122"/>
      <c r="E2" s="122"/>
      <c r="F2" s="122"/>
      <c r="G2" s="122"/>
      <c r="H2" s="122"/>
      <c r="I2" s="123"/>
      <c r="J2" s="5" t="s">
        <v>28</v>
      </c>
      <c r="K2" s="5"/>
    </row>
    <row r="3" spans="1:11" ht="27" customHeight="1">
      <c r="A3" s="2"/>
      <c r="B3" s="53" t="s">
        <v>0</v>
      </c>
      <c r="C3" s="117" t="s">
        <v>1</v>
      </c>
      <c r="D3" s="117"/>
      <c r="E3" s="117"/>
      <c r="F3" s="117"/>
      <c r="G3" s="124" t="s">
        <v>2</v>
      </c>
      <c r="H3" s="124"/>
      <c r="I3" s="8" t="s">
        <v>3</v>
      </c>
    </row>
    <row r="4" spans="1:11" ht="27" customHeight="1">
      <c r="A4" s="2">
        <v>1</v>
      </c>
      <c r="B4" s="54" t="s">
        <v>52</v>
      </c>
      <c r="C4" s="109">
        <v>10</v>
      </c>
      <c r="D4" s="109"/>
      <c r="E4" s="109">
        <v>1</v>
      </c>
      <c r="F4" s="109"/>
      <c r="G4" s="112">
        <f>C4*C16+D4*D16+E4*E16+F4*F16</f>
        <v>649.43500000000006</v>
      </c>
      <c r="H4" s="112"/>
      <c r="I4" s="9">
        <f t="shared" ref="I4:I15" si="0">RANK(G4,$G$4:$G$15)</f>
        <v>10</v>
      </c>
    </row>
    <row r="5" spans="1:11" ht="27" customHeight="1">
      <c r="A5" s="2">
        <v>2</v>
      </c>
      <c r="B5" s="54" t="s">
        <v>53</v>
      </c>
      <c r="C5" s="109">
        <v>2</v>
      </c>
      <c r="D5" s="109"/>
      <c r="E5" s="109"/>
      <c r="F5" s="109">
        <v>3</v>
      </c>
      <c r="G5" s="112">
        <f>C5*C16+D5*D16+E5*E16+F5*F16</f>
        <v>1903.89</v>
      </c>
      <c r="H5" s="112"/>
      <c r="I5" s="9">
        <f t="shared" si="0"/>
        <v>6</v>
      </c>
    </row>
    <row r="6" spans="1:11" ht="27" customHeight="1">
      <c r="A6" s="2">
        <v>3</v>
      </c>
      <c r="B6" s="54" t="s">
        <v>54</v>
      </c>
      <c r="C6" s="109"/>
      <c r="D6" s="109">
        <v>11</v>
      </c>
      <c r="E6" s="109"/>
      <c r="F6" s="109">
        <v>1</v>
      </c>
      <c r="G6" s="112">
        <f>C6*C16+D6*D16+E6*E16+F6*F16</f>
        <v>1781.6909999999998</v>
      </c>
      <c r="H6" s="112"/>
      <c r="I6" s="9">
        <f t="shared" si="0"/>
        <v>7</v>
      </c>
    </row>
    <row r="7" spans="1:11" ht="27" customHeight="1">
      <c r="A7" s="2">
        <v>4</v>
      </c>
      <c r="B7" s="54" t="s">
        <v>55</v>
      </c>
      <c r="C7" s="109">
        <v>20</v>
      </c>
      <c r="D7" s="109">
        <v>1</v>
      </c>
      <c r="E7" s="109">
        <v>10</v>
      </c>
      <c r="F7" s="109">
        <v>2</v>
      </c>
      <c r="G7" s="112">
        <f>C7*C16+D7*D16+E7*E16+F7*F16</f>
        <v>4066.5190000000002</v>
      </c>
      <c r="H7" s="112"/>
      <c r="I7" s="9">
        <f t="shared" si="0"/>
        <v>1</v>
      </c>
    </row>
    <row r="8" spans="1:11" ht="27" customHeight="1">
      <c r="A8" s="2">
        <v>5</v>
      </c>
      <c r="B8" s="54" t="s">
        <v>17</v>
      </c>
      <c r="C8" s="109">
        <v>24</v>
      </c>
      <c r="D8" s="109">
        <v>9</v>
      </c>
      <c r="E8" s="109">
        <v>5</v>
      </c>
      <c r="F8" s="109"/>
      <c r="G8" s="112">
        <f>C8*C16+D8*D16+E8*E16+F8*F16</f>
        <v>2995.0940000000005</v>
      </c>
      <c r="H8" s="112"/>
      <c r="I8" s="9">
        <f t="shared" si="0"/>
        <v>2</v>
      </c>
    </row>
    <row r="9" spans="1:11" ht="27" customHeight="1">
      <c r="A9" s="2">
        <v>6</v>
      </c>
      <c r="B9" s="54" t="s">
        <v>56</v>
      </c>
      <c r="C9" s="109">
        <v>11</v>
      </c>
      <c r="D9" s="109">
        <v>16</v>
      </c>
      <c r="E9" s="109"/>
      <c r="F9" s="109">
        <v>1</v>
      </c>
      <c r="G9" s="112">
        <f>C9*C16+D9*D16+E9*E16+F9*F16</f>
        <v>2831.759</v>
      </c>
      <c r="H9" s="112"/>
      <c r="I9" s="9">
        <f t="shared" si="0"/>
        <v>3</v>
      </c>
    </row>
    <row r="10" spans="1:11" ht="27" customHeight="1">
      <c r="A10" s="2">
        <v>7</v>
      </c>
      <c r="B10" s="54" t="s">
        <v>18</v>
      </c>
      <c r="C10" s="109"/>
      <c r="D10" s="109"/>
      <c r="E10" s="109"/>
      <c r="F10" s="109"/>
      <c r="G10" s="112">
        <f>C10*C16+D10*D16+E10*E16+F10*F16</f>
        <v>0</v>
      </c>
      <c r="H10" s="112"/>
      <c r="I10" s="9">
        <f t="shared" si="0"/>
        <v>11</v>
      </c>
    </row>
    <row r="11" spans="1:11" ht="27" customHeight="1">
      <c r="A11" s="2">
        <v>8</v>
      </c>
      <c r="B11" s="54" t="s">
        <v>57</v>
      </c>
      <c r="C11" s="109">
        <v>2</v>
      </c>
      <c r="D11" s="109">
        <v>10</v>
      </c>
      <c r="E11" s="109"/>
      <c r="F11" s="109"/>
      <c r="G11" s="112">
        <f>C11*C16+D11*D16+E11*E16+F11*F16</f>
        <v>1164.6760000000002</v>
      </c>
      <c r="H11" s="112"/>
      <c r="I11" s="9">
        <f t="shared" si="0"/>
        <v>8</v>
      </c>
    </row>
    <row r="12" spans="1:11" ht="27" customHeight="1">
      <c r="A12" s="2">
        <v>9</v>
      </c>
      <c r="B12" s="54" t="s">
        <v>19</v>
      </c>
      <c r="C12" s="109">
        <v>11</v>
      </c>
      <c r="D12" s="109">
        <v>4</v>
      </c>
      <c r="E12" s="109"/>
      <c r="F12" s="109"/>
      <c r="G12" s="112">
        <f>C12*C16+D12*D16+E12*E16+F12*F16</f>
        <v>942.95500000000004</v>
      </c>
      <c r="H12" s="112"/>
      <c r="I12" s="9">
        <f t="shared" si="0"/>
        <v>9</v>
      </c>
    </row>
    <row r="13" spans="1:11" ht="27" customHeight="1">
      <c r="A13" s="2">
        <v>10</v>
      </c>
      <c r="B13" s="54" t="s">
        <v>58</v>
      </c>
      <c r="C13" s="109">
        <v>22</v>
      </c>
      <c r="D13" s="109">
        <v>8</v>
      </c>
      <c r="E13" s="109">
        <v>2</v>
      </c>
      <c r="F13" s="109"/>
      <c r="G13" s="112">
        <f>C13*C16+D13*D16+E13*E16+F13*F16</f>
        <v>2249.3200000000002</v>
      </c>
      <c r="H13" s="112"/>
      <c r="I13" s="9">
        <f t="shared" si="0"/>
        <v>5</v>
      </c>
    </row>
    <row r="14" spans="1:11" ht="27" customHeight="1">
      <c r="A14" s="2">
        <v>11</v>
      </c>
      <c r="B14" s="54" t="s">
        <v>59</v>
      </c>
      <c r="C14" s="109"/>
      <c r="D14" s="109"/>
      <c r="E14" s="109"/>
      <c r="F14" s="109"/>
      <c r="G14" s="112">
        <f>C14*C16+D14*D16+E14*E16+F14*F16</f>
        <v>0</v>
      </c>
      <c r="H14" s="112"/>
      <c r="I14" s="9">
        <f t="shared" si="0"/>
        <v>11</v>
      </c>
    </row>
    <row r="15" spans="1:11" ht="27" customHeight="1">
      <c r="A15" s="2">
        <v>12</v>
      </c>
      <c r="B15" s="54" t="s">
        <v>60</v>
      </c>
      <c r="C15" s="109">
        <v>13</v>
      </c>
      <c r="D15" s="109">
        <v>5</v>
      </c>
      <c r="E15" s="109">
        <v>3</v>
      </c>
      <c r="F15" s="109">
        <v>1</v>
      </c>
      <c r="G15" s="112">
        <f>C15*C16+D15*D16+E15*E16+F15*F16</f>
        <v>2292.1770000000001</v>
      </c>
      <c r="H15" s="112"/>
      <c r="I15" s="9">
        <f t="shared" si="0"/>
        <v>4</v>
      </c>
    </row>
    <row r="16" spans="1:11" ht="31.5" customHeight="1" thickBot="1">
      <c r="A16" s="2"/>
      <c r="B16" s="90"/>
      <c r="C16" s="110">
        <v>46.773000000000003</v>
      </c>
      <c r="D16" s="110">
        <v>107.113</v>
      </c>
      <c r="E16" s="110">
        <v>181.70500000000001</v>
      </c>
      <c r="F16" s="110">
        <v>603.44799999999998</v>
      </c>
      <c r="G16" s="117"/>
      <c r="H16" s="117"/>
      <c r="I16" s="9"/>
    </row>
    <row r="17" spans="1:11" ht="31.5" customHeight="1" thickBot="1">
      <c r="A17" s="3"/>
      <c r="B17" s="4" t="s">
        <v>4</v>
      </c>
      <c r="C17" s="111">
        <f>SUM(C4:C15)+C19</f>
        <v>117</v>
      </c>
      <c r="D17" s="111">
        <f>SUM(D4:D15)+D19</f>
        <v>64</v>
      </c>
      <c r="E17" s="111">
        <f>SUM(E4:E15)+E19</f>
        <v>21</v>
      </c>
      <c r="F17" s="111">
        <f>SUM(F4:F15)+F19</f>
        <v>8</v>
      </c>
      <c r="G17" s="126">
        <f>C17*C16+D17*D16+E17*E16+F17*F16</f>
        <v>20971.062000000002</v>
      </c>
      <c r="H17" s="126"/>
      <c r="I17" s="127"/>
      <c r="J17" s="17">
        <f>G17</f>
        <v>20971.062000000002</v>
      </c>
    </row>
    <row r="18" spans="1:11" ht="31.5" customHeight="1">
      <c r="B18" s="14"/>
    </row>
    <row r="19" spans="1:11" ht="31.5" customHeight="1" thickBot="1">
      <c r="B19" s="73" t="s">
        <v>84</v>
      </c>
      <c r="C19" s="55">
        <v>2</v>
      </c>
      <c r="D19" s="56"/>
      <c r="E19" s="15"/>
      <c r="F19" s="16"/>
    </row>
    <row r="20" spans="1:11" s="7" customFormat="1" ht="31.5" customHeight="1" thickBot="1">
      <c r="B20" s="72" t="s">
        <v>83</v>
      </c>
      <c r="C20" s="88">
        <f>C19*C16</f>
        <v>93.546000000000006</v>
      </c>
      <c r="D20" s="85">
        <f>D19*D16</f>
        <v>0</v>
      </c>
      <c r="E20" s="86">
        <f>E19*E16</f>
        <v>0</v>
      </c>
      <c r="F20" s="87">
        <f>F19*F16</f>
        <v>0</v>
      </c>
      <c r="G20" s="116">
        <f>C20+D20+E20+F20</f>
        <v>93.546000000000006</v>
      </c>
      <c r="H20" s="116"/>
      <c r="I20" s="116"/>
      <c r="J20" s="17">
        <f>G20</f>
        <v>93.546000000000006</v>
      </c>
      <c r="K20" s="11"/>
    </row>
    <row r="21" spans="1:11" s="7" customFormat="1" ht="31.5" customHeight="1">
      <c r="B21" s="72" t="s">
        <v>7</v>
      </c>
      <c r="C21" s="55"/>
      <c r="D21" s="56"/>
      <c r="E21" s="15"/>
      <c r="F21" s="16"/>
      <c r="G21" s="116">
        <f>C21+D21+E21+F21</f>
        <v>0</v>
      </c>
      <c r="H21" s="116"/>
      <c r="I21" s="116"/>
    </row>
    <row r="22" spans="1:11" s="7" customFormat="1" ht="31.5" customHeight="1">
      <c r="B22" s="72" t="s">
        <v>8</v>
      </c>
      <c r="C22" s="55"/>
      <c r="D22" s="56"/>
      <c r="E22" s="57"/>
      <c r="F22" s="58"/>
      <c r="G22" s="116">
        <f>C22+D22+E22+F22</f>
        <v>0</v>
      </c>
      <c r="H22" s="116"/>
      <c r="I22" s="116"/>
    </row>
  </sheetData>
  <mergeCells count="21">
    <mergeCell ref="C3:F3"/>
    <mergeCell ref="G3:H3"/>
    <mergeCell ref="G4:H4"/>
    <mergeCell ref="A1:I1"/>
    <mergeCell ref="A2:I2"/>
    <mergeCell ref="G6:H6"/>
    <mergeCell ref="G7:H7"/>
    <mergeCell ref="G8:H8"/>
    <mergeCell ref="G9:H9"/>
    <mergeCell ref="G10:H10"/>
    <mergeCell ref="G5:H5"/>
    <mergeCell ref="G20:I20"/>
    <mergeCell ref="G21:I21"/>
    <mergeCell ref="G22:I22"/>
    <mergeCell ref="G11:H11"/>
    <mergeCell ref="G16:H16"/>
    <mergeCell ref="G17:I17"/>
    <mergeCell ref="G15:H15"/>
    <mergeCell ref="G12:H12"/>
    <mergeCell ref="G13:H13"/>
    <mergeCell ref="G14:H14"/>
  </mergeCells>
  <conditionalFormatting sqref="I4:I15">
    <cfRule type="top10" dxfId="3" priority="1" stopIfTrue="1" bottom="1" rank="3"/>
  </conditionalFormatting>
  <pageMargins left="0.51181102362204722" right="0.51181102362204722" top="0.74803149606299213" bottom="0.74803149606299213" header="0.31496062992125984" footer="0.31496062992125984"/>
  <pageSetup paperSize="9" scale="95" orientation="landscape" horizont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4"/>
  <dimension ref="A1:K22"/>
  <sheetViews>
    <sheetView topLeftCell="A10" zoomScale="75" zoomScaleNormal="75" workbookViewId="0">
      <selection activeCell="L23" sqref="L23"/>
    </sheetView>
  </sheetViews>
  <sheetFormatPr defaultColWidth="12.28515625" defaultRowHeight="31.5" customHeight="1"/>
  <cols>
    <col min="1" max="1" width="4.42578125" style="1" customWidth="1"/>
    <col min="2" max="2" width="45.7109375" style="1" customWidth="1"/>
    <col min="3" max="6" width="12.7109375" style="1" customWidth="1"/>
    <col min="7" max="7" width="6.42578125" style="1" customWidth="1"/>
    <col min="8" max="8" width="5.28515625" style="1" customWidth="1"/>
    <col min="9" max="9" width="7" style="1" customWidth="1"/>
    <col min="10" max="10" width="16.7109375" style="1" customWidth="1"/>
    <col min="11" max="16384" width="12.28515625" style="1"/>
  </cols>
  <sheetData>
    <row r="1" spans="1:11" ht="62.25" customHeight="1" thickBot="1">
      <c r="A1" s="118" t="s">
        <v>33</v>
      </c>
      <c r="B1" s="119"/>
      <c r="C1" s="119"/>
      <c r="D1" s="119"/>
      <c r="E1" s="119"/>
      <c r="F1" s="119"/>
      <c r="G1" s="119"/>
      <c r="H1" s="119"/>
      <c r="I1" s="120"/>
      <c r="J1" s="5"/>
      <c r="K1" s="5"/>
    </row>
    <row r="2" spans="1:11" ht="40.5" customHeight="1">
      <c r="A2" s="128" t="s">
        <v>96</v>
      </c>
      <c r="B2" s="129"/>
      <c r="C2" s="129"/>
      <c r="D2" s="129"/>
      <c r="E2" s="129"/>
      <c r="F2" s="129"/>
      <c r="G2" s="129"/>
      <c r="H2" s="129"/>
      <c r="I2" s="130"/>
      <c r="J2" s="5" t="s">
        <v>29</v>
      </c>
      <c r="K2" s="5"/>
    </row>
    <row r="3" spans="1:11" ht="27" customHeight="1">
      <c r="A3" s="2"/>
      <c r="B3" s="53" t="s">
        <v>0</v>
      </c>
      <c r="C3" s="117" t="s">
        <v>1</v>
      </c>
      <c r="D3" s="117"/>
      <c r="E3" s="117"/>
      <c r="F3" s="117"/>
      <c r="G3" s="124" t="s">
        <v>2</v>
      </c>
      <c r="H3" s="124"/>
      <c r="I3" s="8" t="s">
        <v>3</v>
      </c>
    </row>
    <row r="4" spans="1:11" ht="27" customHeight="1">
      <c r="A4" s="2">
        <v>1</v>
      </c>
      <c r="B4" s="54" t="s">
        <v>21</v>
      </c>
      <c r="C4" s="109"/>
      <c r="D4" s="109"/>
      <c r="E4" s="109"/>
      <c r="F4" s="109"/>
      <c r="G4" s="112">
        <f>C4*C16+D4*D16+E4*E16+F4*F16</f>
        <v>0</v>
      </c>
      <c r="H4" s="112"/>
      <c r="I4" s="9">
        <f t="shared" ref="I4:I9" si="0">RANK(G4,$G$4:$G$15)</f>
        <v>5</v>
      </c>
    </row>
    <row r="5" spans="1:11" ht="27" customHeight="1">
      <c r="A5" s="2">
        <v>2</v>
      </c>
      <c r="B5" s="54" t="s">
        <v>61</v>
      </c>
      <c r="C5" s="109">
        <v>14</v>
      </c>
      <c r="D5" s="109"/>
      <c r="E5" s="109"/>
      <c r="F5" s="109"/>
      <c r="G5" s="112">
        <f>C5*C16+D5*D16+E5*E16+F5*F16</f>
        <v>654.822</v>
      </c>
      <c r="H5" s="112"/>
      <c r="I5" s="9">
        <f t="shared" si="0"/>
        <v>3</v>
      </c>
    </row>
    <row r="6" spans="1:11" ht="27" customHeight="1">
      <c r="A6" s="2">
        <v>3</v>
      </c>
      <c r="B6" s="54" t="s">
        <v>62</v>
      </c>
      <c r="C6" s="109">
        <v>5</v>
      </c>
      <c r="D6" s="109">
        <v>1</v>
      </c>
      <c r="E6" s="109"/>
      <c r="F6" s="109"/>
      <c r="G6" s="112">
        <f>C6*C16+D6*D16+E6*E16+F6*F16</f>
        <v>340.97800000000001</v>
      </c>
      <c r="H6" s="112"/>
      <c r="I6" s="9">
        <f t="shared" si="0"/>
        <v>4</v>
      </c>
    </row>
    <row r="7" spans="1:11" ht="27" customHeight="1">
      <c r="A7" s="2">
        <v>4</v>
      </c>
      <c r="B7" s="54" t="s">
        <v>63</v>
      </c>
      <c r="C7" s="109">
        <v>7</v>
      </c>
      <c r="D7" s="109">
        <v>7</v>
      </c>
      <c r="E7" s="109"/>
      <c r="F7" s="109">
        <v>1</v>
      </c>
      <c r="G7" s="112">
        <f>C7*C16+D7*D16+E7*E16+F7*F16</f>
        <v>1680.65</v>
      </c>
      <c r="H7" s="112"/>
      <c r="I7" s="9">
        <f t="shared" si="0"/>
        <v>2</v>
      </c>
    </row>
    <row r="8" spans="1:11" ht="27" customHeight="1">
      <c r="A8" s="2">
        <v>5</v>
      </c>
      <c r="B8" s="54" t="s">
        <v>22</v>
      </c>
      <c r="C8" s="109"/>
      <c r="D8" s="109"/>
      <c r="E8" s="109"/>
      <c r="F8" s="109"/>
      <c r="G8" s="112">
        <f>C8*C16+D8*D16+E8*E16+F8*F16</f>
        <v>0</v>
      </c>
      <c r="H8" s="112"/>
      <c r="I8" s="9">
        <f t="shared" si="0"/>
        <v>5</v>
      </c>
    </row>
    <row r="9" spans="1:11" ht="27" customHeight="1">
      <c r="A9" s="2">
        <v>6</v>
      </c>
      <c r="B9" s="54" t="s">
        <v>23</v>
      </c>
      <c r="C9" s="109">
        <v>38</v>
      </c>
      <c r="D9" s="109">
        <v>9</v>
      </c>
      <c r="E9" s="109">
        <v>5</v>
      </c>
      <c r="F9" s="109">
        <v>4</v>
      </c>
      <c r="G9" s="112">
        <f>C9*C16+D9*D16+E9*E16+F9*F16</f>
        <v>6063.7080000000005</v>
      </c>
      <c r="H9" s="112"/>
      <c r="I9" s="9">
        <f t="shared" si="0"/>
        <v>1</v>
      </c>
    </row>
    <row r="10" spans="1:11" ht="27" customHeight="1">
      <c r="A10" s="71"/>
      <c r="B10" s="54"/>
      <c r="C10" s="109"/>
      <c r="D10" s="109"/>
      <c r="E10" s="109"/>
      <c r="F10" s="109"/>
      <c r="G10" s="125"/>
      <c r="H10" s="125"/>
      <c r="I10" s="9"/>
    </row>
    <row r="11" spans="1:11" ht="27" customHeight="1">
      <c r="A11" s="71"/>
      <c r="B11" s="54"/>
      <c r="C11" s="109"/>
      <c r="D11" s="109"/>
      <c r="E11" s="109"/>
      <c r="F11" s="109"/>
      <c r="G11" s="125"/>
      <c r="H11" s="125"/>
      <c r="I11" s="9"/>
    </row>
    <row r="12" spans="1:11" ht="27" customHeight="1">
      <c r="A12" s="71"/>
      <c r="B12" s="54"/>
      <c r="C12" s="109"/>
      <c r="D12" s="109"/>
      <c r="E12" s="109"/>
      <c r="F12" s="109"/>
      <c r="G12" s="125"/>
      <c r="H12" s="125"/>
      <c r="I12" s="9"/>
    </row>
    <row r="13" spans="1:11" ht="27" customHeight="1">
      <c r="A13" s="71"/>
      <c r="B13" s="54"/>
      <c r="C13" s="109"/>
      <c r="D13" s="109"/>
      <c r="E13" s="109"/>
      <c r="F13" s="109"/>
      <c r="G13" s="125"/>
      <c r="H13" s="125"/>
      <c r="I13" s="9"/>
    </row>
    <row r="14" spans="1:11" ht="27" customHeight="1">
      <c r="A14" s="71"/>
      <c r="B14" s="54"/>
      <c r="C14" s="109"/>
      <c r="D14" s="109"/>
      <c r="E14" s="109"/>
      <c r="F14" s="109"/>
      <c r="G14" s="125"/>
      <c r="H14" s="125"/>
      <c r="I14" s="9"/>
    </row>
    <row r="15" spans="1:11" ht="27" customHeight="1">
      <c r="A15" s="71"/>
      <c r="B15" s="54"/>
      <c r="C15" s="109"/>
      <c r="D15" s="109"/>
      <c r="E15" s="109"/>
      <c r="F15" s="109"/>
      <c r="G15" s="125"/>
      <c r="H15" s="125"/>
      <c r="I15" s="9"/>
    </row>
    <row r="16" spans="1:11" ht="31.5" customHeight="1" thickBot="1">
      <c r="A16" s="2"/>
      <c r="B16" s="90"/>
      <c r="C16" s="110">
        <v>46.773000000000003</v>
      </c>
      <c r="D16" s="110">
        <v>107.113</v>
      </c>
      <c r="E16" s="110">
        <v>181.70500000000001</v>
      </c>
      <c r="F16" s="110">
        <v>603.44799999999998</v>
      </c>
      <c r="G16" s="117"/>
      <c r="H16" s="117"/>
      <c r="I16" s="9"/>
    </row>
    <row r="17" spans="1:11" ht="31.5" customHeight="1" thickBot="1">
      <c r="A17" s="3"/>
      <c r="B17" s="4" t="s">
        <v>4</v>
      </c>
      <c r="C17" s="111">
        <f>SUM(C4:C15)+C19</f>
        <v>65</v>
      </c>
      <c r="D17" s="111">
        <f>SUM(D4:D15)+D19</f>
        <v>17</v>
      </c>
      <c r="E17" s="111">
        <f>SUM(E4:E15)+E19</f>
        <v>5</v>
      </c>
      <c r="F17" s="111">
        <f>SUM(F4:F15)+F19</f>
        <v>5</v>
      </c>
      <c r="G17" s="126">
        <f>C17*C16+D17*D16+E17*E16+F17*F16</f>
        <v>8786.9310000000005</v>
      </c>
      <c r="H17" s="126"/>
      <c r="I17" s="127"/>
      <c r="J17" s="17">
        <f>G17</f>
        <v>8786.9310000000005</v>
      </c>
    </row>
    <row r="18" spans="1:11" ht="31.5" customHeight="1">
      <c r="B18" s="14"/>
    </row>
    <row r="19" spans="1:11" ht="31.5" customHeight="1" thickBot="1">
      <c r="B19" s="73" t="s">
        <v>84</v>
      </c>
      <c r="C19" s="55">
        <v>1</v>
      </c>
      <c r="D19" s="56"/>
      <c r="E19" s="15"/>
      <c r="F19" s="16"/>
    </row>
    <row r="20" spans="1:11" s="7" customFormat="1" ht="31.5" customHeight="1" thickBot="1">
      <c r="B20" s="72" t="s">
        <v>83</v>
      </c>
      <c r="C20" s="88">
        <f>C19*C16</f>
        <v>46.773000000000003</v>
      </c>
      <c r="D20" s="85">
        <f>D19*D16</f>
        <v>0</v>
      </c>
      <c r="E20" s="86">
        <f>E19*E16</f>
        <v>0</v>
      </c>
      <c r="F20" s="87">
        <f>F19*F16</f>
        <v>0</v>
      </c>
      <c r="G20" s="116">
        <f>C20+D20+E20+F20</f>
        <v>46.773000000000003</v>
      </c>
      <c r="H20" s="116"/>
      <c r="I20" s="116"/>
      <c r="J20" s="17">
        <f>G20</f>
        <v>46.773000000000003</v>
      </c>
      <c r="K20" s="11"/>
    </row>
    <row r="21" spans="1:11" s="7" customFormat="1" ht="31.5" customHeight="1">
      <c r="B21" s="72" t="s">
        <v>7</v>
      </c>
      <c r="C21" s="55"/>
      <c r="D21" s="56"/>
      <c r="E21" s="15"/>
      <c r="F21" s="16"/>
      <c r="G21" s="116">
        <f>C21+D21+E21+F21</f>
        <v>0</v>
      </c>
      <c r="H21" s="116"/>
      <c r="I21" s="116"/>
    </row>
    <row r="22" spans="1:11" s="7" customFormat="1" ht="31.5" customHeight="1">
      <c r="B22" s="72" t="s">
        <v>8</v>
      </c>
      <c r="C22" s="55"/>
      <c r="D22" s="56"/>
      <c r="E22" s="57"/>
      <c r="F22" s="58"/>
      <c r="G22" s="116">
        <f>C22+D22+E22+F22</f>
        <v>0</v>
      </c>
      <c r="H22" s="116"/>
      <c r="I22" s="116"/>
    </row>
  </sheetData>
  <mergeCells count="21">
    <mergeCell ref="G16:H16"/>
    <mergeCell ref="G8:H8"/>
    <mergeCell ref="G9:H9"/>
    <mergeCell ref="G10:H10"/>
    <mergeCell ref="G7:H7"/>
    <mergeCell ref="G11:H11"/>
    <mergeCell ref="G20:I20"/>
    <mergeCell ref="G21:I21"/>
    <mergeCell ref="G22:I22"/>
    <mergeCell ref="G12:H12"/>
    <mergeCell ref="G17:I17"/>
    <mergeCell ref="G13:H13"/>
    <mergeCell ref="G14:H14"/>
    <mergeCell ref="G15:H15"/>
    <mergeCell ref="A1:I1"/>
    <mergeCell ref="A2:I2"/>
    <mergeCell ref="C3:F3"/>
    <mergeCell ref="G3:H3"/>
    <mergeCell ref="G4:H4"/>
    <mergeCell ref="G6:H6"/>
    <mergeCell ref="G5:H5"/>
  </mergeCells>
  <conditionalFormatting sqref="I4:I9">
    <cfRule type="top10" dxfId="2" priority="1" stopIfTrue="1" bottom="1" rank="3"/>
  </conditionalFormatting>
  <pageMargins left="0" right="0" top="0.74803149606299213" bottom="0.36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5"/>
  <dimension ref="A1:K22"/>
  <sheetViews>
    <sheetView topLeftCell="A13" zoomScale="75" zoomScaleNormal="75" workbookViewId="0">
      <selection activeCell="O22" sqref="O22"/>
    </sheetView>
  </sheetViews>
  <sheetFormatPr defaultColWidth="12.28515625" defaultRowHeight="31.5" customHeight="1"/>
  <cols>
    <col min="1" max="1" width="4.42578125" style="1" customWidth="1"/>
    <col min="2" max="2" width="45.7109375" style="1" customWidth="1"/>
    <col min="3" max="6" width="12.7109375" style="1" customWidth="1"/>
    <col min="7" max="7" width="6.42578125" style="1" customWidth="1"/>
    <col min="8" max="8" width="5.28515625" style="1" customWidth="1"/>
    <col min="9" max="9" width="7" style="1" customWidth="1"/>
    <col min="10" max="10" width="16.42578125" style="1" customWidth="1"/>
    <col min="11" max="16384" width="12.28515625" style="1"/>
  </cols>
  <sheetData>
    <row r="1" spans="1:11" ht="56.25" customHeight="1">
      <c r="A1" s="118" t="s">
        <v>33</v>
      </c>
      <c r="B1" s="119"/>
      <c r="C1" s="119"/>
      <c r="D1" s="119"/>
      <c r="E1" s="119"/>
      <c r="F1" s="119"/>
      <c r="G1" s="119"/>
      <c r="H1" s="119"/>
      <c r="I1" s="120"/>
      <c r="J1" s="5"/>
      <c r="K1" s="5"/>
    </row>
    <row r="2" spans="1:11" ht="40.5" customHeight="1">
      <c r="A2" s="121" t="s">
        <v>97</v>
      </c>
      <c r="B2" s="122"/>
      <c r="C2" s="122"/>
      <c r="D2" s="122"/>
      <c r="E2" s="122"/>
      <c r="F2" s="122"/>
      <c r="G2" s="122"/>
      <c r="H2" s="122"/>
      <c r="I2" s="123"/>
      <c r="J2" s="5" t="s">
        <v>30</v>
      </c>
      <c r="K2" s="5"/>
    </row>
    <row r="3" spans="1:11" ht="27" customHeight="1">
      <c r="A3" s="2"/>
      <c r="B3" s="53" t="s">
        <v>0</v>
      </c>
      <c r="C3" s="117" t="s">
        <v>1</v>
      </c>
      <c r="D3" s="117"/>
      <c r="E3" s="117"/>
      <c r="F3" s="117"/>
      <c r="G3" s="124" t="s">
        <v>2</v>
      </c>
      <c r="H3" s="124"/>
      <c r="I3" s="8" t="s">
        <v>3</v>
      </c>
    </row>
    <row r="4" spans="1:11" ht="27" customHeight="1">
      <c r="A4" s="2">
        <v>1</v>
      </c>
      <c r="B4" s="54" t="s">
        <v>64</v>
      </c>
      <c r="C4" s="109"/>
      <c r="D4" s="109"/>
      <c r="E4" s="109"/>
      <c r="F4" s="109"/>
      <c r="G4" s="125">
        <f>C4*C16+D4*D16+E4*E16+F4*F16</f>
        <v>0</v>
      </c>
      <c r="H4" s="125"/>
      <c r="I4" s="9">
        <f t="shared" ref="I4:I9" si="0">RANK(G4,$G$4:$G$15)</f>
        <v>5</v>
      </c>
    </row>
    <row r="5" spans="1:11" ht="27" customHeight="1">
      <c r="A5" s="2">
        <v>2</v>
      </c>
      <c r="B5" s="54" t="s">
        <v>65</v>
      </c>
      <c r="C5" s="109">
        <v>5</v>
      </c>
      <c r="D5" s="109"/>
      <c r="E5" s="109"/>
      <c r="F5" s="109"/>
      <c r="G5" s="112">
        <f>C5*C16+D5*D16+E5*E16+F5*F16</f>
        <v>233.86500000000001</v>
      </c>
      <c r="H5" s="112"/>
      <c r="I5" s="9">
        <f t="shared" si="0"/>
        <v>4</v>
      </c>
    </row>
    <row r="6" spans="1:11" ht="27" customHeight="1">
      <c r="A6" s="2">
        <v>3</v>
      </c>
      <c r="B6" s="54" t="s">
        <v>16</v>
      </c>
      <c r="C6" s="109">
        <v>39</v>
      </c>
      <c r="D6" s="109">
        <v>8</v>
      </c>
      <c r="E6" s="109">
        <v>5</v>
      </c>
      <c r="F6" s="109">
        <v>4</v>
      </c>
      <c r="G6" s="112">
        <f>C6*C16+D6*D16+E6*E16+F6*F16</f>
        <v>6003.3680000000004</v>
      </c>
      <c r="H6" s="112"/>
      <c r="I6" s="9">
        <f t="shared" si="0"/>
        <v>1</v>
      </c>
    </row>
    <row r="7" spans="1:11" ht="27" customHeight="1">
      <c r="A7" s="2">
        <v>4</v>
      </c>
      <c r="B7" s="54" t="s">
        <v>66</v>
      </c>
      <c r="C7" s="109"/>
      <c r="D7" s="109"/>
      <c r="E7" s="109"/>
      <c r="F7" s="109"/>
      <c r="G7" s="112">
        <f>C7*C16+D7*D16+E7*E16+F7*F16</f>
        <v>0</v>
      </c>
      <c r="H7" s="112"/>
      <c r="I7" s="9">
        <f t="shared" si="0"/>
        <v>5</v>
      </c>
    </row>
    <row r="8" spans="1:11" ht="27" customHeight="1">
      <c r="A8" s="2">
        <v>5</v>
      </c>
      <c r="B8" s="54" t="s">
        <v>67</v>
      </c>
      <c r="C8" s="109">
        <v>19</v>
      </c>
      <c r="D8" s="109">
        <v>8</v>
      </c>
      <c r="E8" s="109"/>
      <c r="F8" s="109">
        <v>2</v>
      </c>
      <c r="G8" s="112">
        <f>C8*C16+D8*D16+E8*E16+F8*F16</f>
        <v>2952.4870000000001</v>
      </c>
      <c r="H8" s="112"/>
      <c r="I8" s="9">
        <f t="shared" si="0"/>
        <v>2</v>
      </c>
    </row>
    <row r="9" spans="1:11" ht="27" customHeight="1">
      <c r="A9" s="2">
        <v>6</v>
      </c>
      <c r="B9" s="54" t="s">
        <v>68</v>
      </c>
      <c r="C9" s="109">
        <v>9</v>
      </c>
      <c r="D9" s="109">
        <v>1</v>
      </c>
      <c r="E9" s="109"/>
      <c r="F9" s="109"/>
      <c r="G9" s="112">
        <f>C9*C16+D9*D16+E9*E16+F9*F16</f>
        <v>528.07000000000005</v>
      </c>
      <c r="H9" s="112"/>
      <c r="I9" s="9">
        <f t="shared" si="0"/>
        <v>3</v>
      </c>
    </row>
    <row r="10" spans="1:11" ht="27" customHeight="1">
      <c r="A10" s="2"/>
      <c r="B10" s="54"/>
      <c r="C10" s="109"/>
      <c r="D10" s="109"/>
      <c r="E10" s="109"/>
      <c r="F10" s="109"/>
      <c r="G10" s="125"/>
      <c r="H10" s="125"/>
      <c r="I10" s="9"/>
    </row>
    <row r="11" spans="1:11" ht="27" customHeight="1">
      <c r="A11" s="2"/>
      <c r="B11" s="54"/>
      <c r="C11" s="109"/>
      <c r="D11" s="109"/>
      <c r="E11" s="109"/>
      <c r="F11" s="109"/>
      <c r="G11" s="125"/>
      <c r="H11" s="125"/>
      <c r="I11" s="9"/>
    </row>
    <row r="12" spans="1:11" ht="27" customHeight="1">
      <c r="A12" s="2"/>
      <c r="B12" s="54"/>
      <c r="C12" s="109"/>
      <c r="D12" s="109"/>
      <c r="E12" s="109"/>
      <c r="F12" s="109"/>
      <c r="G12" s="125"/>
      <c r="H12" s="125"/>
      <c r="I12" s="9"/>
    </row>
    <row r="13" spans="1:11" ht="27" customHeight="1">
      <c r="A13" s="2"/>
      <c r="B13" s="54"/>
      <c r="C13" s="109"/>
      <c r="D13" s="109"/>
      <c r="E13" s="109"/>
      <c r="F13" s="109"/>
      <c r="G13" s="125"/>
      <c r="H13" s="125"/>
      <c r="I13" s="9"/>
    </row>
    <row r="14" spans="1:11" ht="27" customHeight="1">
      <c r="A14" s="2"/>
      <c r="B14" s="54"/>
      <c r="C14" s="109"/>
      <c r="D14" s="109"/>
      <c r="E14" s="109"/>
      <c r="F14" s="109"/>
      <c r="G14" s="125"/>
      <c r="H14" s="125"/>
      <c r="I14" s="9"/>
    </row>
    <row r="15" spans="1:11" ht="27" customHeight="1">
      <c r="A15" s="2"/>
      <c r="B15" s="54"/>
      <c r="C15" s="109"/>
      <c r="D15" s="109"/>
      <c r="E15" s="109"/>
      <c r="F15" s="109"/>
      <c r="G15" s="125"/>
      <c r="H15" s="125"/>
      <c r="I15" s="9"/>
    </row>
    <row r="16" spans="1:11" ht="31.5" customHeight="1" thickBot="1">
      <c r="A16" s="2"/>
      <c r="B16" s="90"/>
      <c r="C16" s="110">
        <v>46.773000000000003</v>
      </c>
      <c r="D16" s="110">
        <v>107.113</v>
      </c>
      <c r="E16" s="110">
        <v>181.70500000000001</v>
      </c>
      <c r="F16" s="110">
        <v>603.44799999999998</v>
      </c>
      <c r="G16" s="117"/>
      <c r="H16" s="117"/>
      <c r="I16" s="9"/>
    </row>
    <row r="17" spans="1:11" ht="31.5" customHeight="1" thickBot="1">
      <c r="A17" s="3"/>
      <c r="B17" s="4" t="s">
        <v>4</v>
      </c>
      <c r="C17" s="111">
        <f>SUM(C4:C15)+C19</f>
        <v>72</v>
      </c>
      <c r="D17" s="111">
        <f>SUM(D4:D15)+D19</f>
        <v>17</v>
      </c>
      <c r="E17" s="111">
        <f>SUM(E4:E15)+E19</f>
        <v>5</v>
      </c>
      <c r="F17" s="111">
        <f>SUM(F4:F15)+F19</f>
        <v>6</v>
      </c>
      <c r="G17" s="126">
        <f>C17*C16+D17*D16+E17*E16+F17*F16</f>
        <v>9717.7900000000009</v>
      </c>
      <c r="H17" s="126"/>
      <c r="I17" s="127"/>
      <c r="J17" s="17">
        <f>G17</f>
        <v>9717.7900000000009</v>
      </c>
    </row>
    <row r="18" spans="1:11" ht="31.5" customHeight="1">
      <c r="B18" s="14"/>
    </row>
    <row r="19" spans="1:11" ht="31.5" customHeight="1" thickBot="1">
      <c r="B19" s="73" t="s">
        <v>84</v>
      </c>
      <c r="C19" s="55"/>
      <c r="D19" s="56"/>
      <c r="E19" s="15"/>
      <c r="F19" s="16"/>
    </row>
    <row r="20" spans="1:11" s="7" customFormat="1" ht="31.5" customHeight="1" thickBot="1">
      <c r="B20" s="72" t="s">
        <v>83</v>
      </c>
      <c r="C20" s="84">
        <f>C19*C16</f>
        <v>0</v>
      </c>
      <c r="D20" s="85">
        <f>D19*D16</f>
        <v>0</v>
      </c>
      <c r="E20" s="86">
        <f>E19*E16</f>
        <v>0</v>
      </c>
      <c r="F20" s="87">
        <f>F19*F16</f>
        <v>0</v>
      </c>
      <c r="G20" s="116">
        <f>C20+D20+E20+F20</f>
        <v>0</v>
      </c>
      <c r="H20" s="116"/>
      <c r="I20" s="116"/>
      <c r="J20" s="17">
        <f>G20</f>
        <v>0</v>
      </c>
      <c r="K20" s="11"/>
    </row>
    <row r="21" spans="1:11" s="7" customFormat="1" ht="31.5" customHeight="1">
      <c r="B21" s="72" t="s">
        <v>7</v>
      </c>
      <c r="C21" s="55"/>
      <c r="D21" s="56"/>
      <c r="E21" s="15"/>
      <c r="F21" s="16"/>
      <c r="G21" s="116">
        <f>C21+D21+E21+F21</f>
        <v>0</v>
      </c>
      <c r="H21" s="116"/>
      <c r="I21" s="116"/>
    </row>
    <row r="22" spans="1:11" s="7" customFormat="1" ht="31.5" customHeight="1">
      <c r="B22" s="72" t="s">
        <v>8</v>
      </c>
      <c r="C22" s="55"/>
      <c r="D22" s="56"/>
      <c r="E22" s="57"/>
      <c r="F22" s="58"/>
      <c r="G22" s="116">
        <f>C22+D22+E22+F22</f>
        <v>0</v>
      </c>
      <c r="H22" s="116"/>
      <c r="I22" s="116"/>
    </row>
  </sheetData>
  <mergeCells count="21">
    <mergeCell ref="G16:H16"/>
    <mergeCell ref="G8:H8"/>
    <mergeCell ref="G9:H9"/>
    <mergeCell ref="G10:H10"/>
    <mergeCell ref="G7:H7"/>
    <mergeCell ref="G11:H11"/>
    <mergeCell ref="G20:I20"/>
    <mergeCell ref="G21:I21"/>
    <mergeCell ref="G22:I22"/>
    <mergeCell ref="G12:H12"/>
    <mergeCell ref="G17:I17"/>
    <mergeCell ref="G13:H13"/>
    <mergeCell ref="G14:H14"/>
    <mergeCell ref="G15:H15"/>
    <mergeCell ref="A1:I1"/>
    <mergeCell ref="A2:I2"/>
    <mergeCell ref="C3:F3"/>
    <mergeCell ref="G3:H3"/>
    <mergeCell ref="G4:H4"/>
    <mergeCell ref="G6:H6"/>
    <mergeCell ref="G5:H5"/>
  </mergeCells>
  <conditionalFormatting sqref="I4:I9">
    <cfRule type="top10" dxfId="1" priority="1" stopIfTrue="1" bottom="1" rank="3"/>
  </conditionalFormatting>
  <pageMargins left="0" right="0" top="0.74803149606299213" bottom="0.27" header="0.31496062992125984" footer="0.31496062992125984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6"/>
  <dimension ref="A1:K22"/>
  <sheetViews>
    <sheetView topLeftCell="A16" zoomScale="75" zoomScaleNormal="75" workbookViewId="0">
      <selection activeCell="P21" sqref="P21"/>
    </sheetView>
  </sheetViews>
  <sheetFormatPr defaultColWidth="12.28515625" defaultRowHeight="31.5" customHeight="1"/>
  <cols>
    <col min="1" max="1" width="4.42578125" style="1" customWidth="1"/>
    <col min="2" max="2" width="45.7109375" style="1" customWidth="1"/>
    <col min="3" max="6" width="12.7109375" style="1" customWidth="1"/>
    <col min="7" max="7" width="6.42578125" style="1" customWidth="1"/>
    <col min="8" max="8" width="5.28515625" style="1" customWidth="1"/>
    <col min="9" max="9" width="7" style="1" customWidth="1"/>
    <col min="10" max="10" width="16.42578125" style="1" customWidth="1"/>
    <col min="11" max="16384" width="12.28515625" style="1"/>
  </cols>
  <sheetData>
    <row r="1" spans="1:11" ht="56.25" customHeight="1">
      <c r="A1" s="118" t="s">
        <v>33</v>
      </c>
      <c r="B1" s="119"/>
      <c r="C1" s="119"/>
      <c r="D1" s="119"/>
      <c r="E1" s="119"/>
      <c r="F1" s="119"/>
      <c r="G1" s="119"/>
      <c r="H1" s="119"/>
      <c r="I1" s="120"/>
      <c r="J1" s="5"/>
      <c r="K1" s="5"/>
    </row>
    <row r="2" spans="1:11" ht="40.5" customHeight="1">
      <c r="A2" s="121" t="s">
        <v>98</v>
      </c>
      <c r="B2" s="122"/>
      <c r="C2" s="122"/>
      <c r="D2" s="122"/>
      <c r="E2" s="122"/>
      <c r="F2" s="122"/>
      <c r="G2" s="122"/>
      <c r="H2" s="122"/>
      <c r="I2" s="123"/>
      <c r="J2" s="5" t="s">
        <v>31</v>
      </c>
      <c r="K2" s="5"/>
    </row>
    <row r="3" spans="1:11" ht="27" customHeight="1">
      <c r="A3" s="2"/>
      <c r="B3" s="53" t="s">
        <v>0</v>
      </c>
      <c r="C3" s="117" t="s">
        <v>1</v>
      </c>
      <c r="D3" s="117"/>
      <c r="E3" s="117"/>
      <c r="F3" s="117"/>
      <c r="G3" s="124" t="s">
        <v>2</v>
      </c>
      <c r="H3" s="124"/>
      <c r="I3" s="8" t="s">
        <v>3</v>
      </c>
    </row>
    <row r="4" spans="1:11" ht="27" customHeight="1">
      <c r="A4" s="2">
        <v>1</v>
      </c>
      <c r="B4" s="54" t="s">
        <v>69</v>
      </c>
      <c r="C4" s="109"/>
      <c r="D4" s="109"/>
      <c r="E4" s="109"/>
      <c r="F4" s="109"/>
      <c r="G4" s="125">
        <f>C4*C16+D4*D16+E4*E16+F4*F16</f>
        <v>0</v>
      </c>
      <c r="H4" s="125"/>
      <c r="I4" s="9">
        <f t="shared" ref="I4:I10" si="0">RANK(G4,$G$4:$G$15)</f>
        <v>6</v>
      </c>
    </row>
    <row r="5" spans="1:11" ht="27" customHeight="1">
      <c r="A5" s="2">
        <v>2</v>
      </c>
      <c r="B5" s="54" t="s">
        <v>70</v>
      </c>
      <c r="C5" s="109">
        <v>15</v>
      </c>
      <c r="D5" s="109">
        <v>6</v>
      </c>
      <c r="E5" s="109">
        <v>4</v>
      </c>
      <c r="F5" s="109">
        <v>6</v>
      </c>
      <c r="G5" s="125">
        <f>C5*C16+D5*D16+E5*E16+F5*F16</f>
        <v>5689.8729999999996</v>
      </c>
      <c r="H5" s="125"/>
      <c r="I5" s="9">
        <f t="shared" si="0"/>
        <v>1</v>
      </c>
    </row>
    <row r="6" spans="1:11" ht="27" customHeight="1">
      <c r="A6" s="2">
        <v>3</v>
      </c>
      <c r="B6" s="54" t="s">
        <v>71</v>
      </c>
      <c r="C6" s="109">
        <v>15</v>
      </c>
      <c r="D6" s="109">
        <v>8</v>
      </c>
      <c r="E6" s="109">
        <v>5</v>
      </c>
      <c r="F6" s="109">
        <v>2</v>
      </c>
      <c r="G6" s="125">
        <f>C6*C16+D6*D16+E6*E16+F6*F16</f>
        <v>3670.9660000000003</v>
      </c>
      <c r="H6" s="125"/>
      <c r="I6" s="9">
        <f t="shared" si="0"/>
        <v>4</v>
      </c>
    </row>
    <row r="7" spans="1:11" ht="27" customHeight="1">
      <c r="A7" s="2">
        <v>4</v>
      </c>
      <c r="B7" s="54" t="s">
        <v>72</v>
      </c>
      <c r="C7" s="109">
        <v>5</v>
      </c>
      <c r="D7" s="109"/>
      <c r="E7" s="109">
        <v>10</v>
      </c>
      <c r="F7" s="109"/>
      <c r="G7" s="125">
        <f>C7*C16+D7*D16+E7*E16+F7*F16</f>
        <v>2051.3250000000003</v>
      </c>
      <c r="H7" s="125"/>
      <c r="I7" s="9">
        <f t="shared" si="0"/>
        <v>5</v>
      </c>
    </row>
    <row r="8" spans="1:11" ht="27" customHeight="1">
      <c r="A8" s="2">
        <v>5</v>
      </c>
      <c r="B8" s="54" t="s">
        <v>73</v>
      </c>
      <c r="C8" s="109">
        <v>4</v>
      </c>
      <c r="D8" s="109">
        <v>1</v>
      </c>
      <c r="E8" s="109"/>
      <c r="F8" s="109">
        <v>7</v>
      </c>
      <c r="G8" s="125">
        <f>C8*C16+D8*D16+E8*E16+F8*F16</f>
        <v>4518.1459999999997</v>
      </c>
      <c r="H8" s="125"/>
      <c r="I8" s="9">
        <f t="shared" si="0"/>
        <v>3</v>
      </c>
    </row>
    <row r="9" spans="1:11" ht="27" customHeight="1">
      <c r="A9" s="2">
        <v>6</v>
      </c>
      <c r="B9" s="54" t="s">
        <v>74</v>
      </c>
      <c r="C9" s="109">
        <v>33</v>
      </c>
      <c r="D9" s="109">
        <v>7</v>
      </c>
      <c r="E9" s="109">
        <v>2</v>
      </c>
      <c r="F9" s="109">
        <v>4</v>
      </c>
      <c r="G9" s="125">
        <f>C9*C16+D9*D16+E9*E16+F9*F16</f>
        <v>5069.5469999999996</v>
      </c>
      <c r="H9" s="125"/>
      <c r="I9" s="9">
        <f t="shared" si="0"/>
        <v>2</v>
      </c>
    </row>
    <row r="10" spans="1:11" ht="27" customHeight="1">
      <c r="A10" s="2">
        <v>7</v>
      </c>
      <c r="B10" s="54" t="s">
        <v>75</v>
      </c>
      <c r="C10" s="109"/>
      <c r="D10" s="109"/>
      <c r="E10" s="109"/>
      <c r="F10" s="109"/>
      <c r="G10" s="125">
        <f>C10*C16+D10*D16+E10*E16+F10*F16</f>
        <v>0</v>
      </c>
      <c r="H10" s="125"/>
      <c r="I10" s="9">
        <f t="shared" si="0"/>
        <v>6</v>
      </c>
    </row>
    <row r="11" spans="1:11" ht="27" customHeight="1">
      <c r="A11" s="2"/>
      <c r="B11" s="54"/>
      <c r="C11" s="109"/>
      <c r="D11" s="109"/>
      <c r="E11" s="109"/>
      <c r="F11" s="109"/>
      <c r="G11" s="125"/>
      <c r="H11" s="125"/>
      <c r="I11" s="9"/>
    </row>
    <row r="12" spans="1:11" ht="27" customHeight="1">
      <c r="A12" s="2"/>
      <c r="B12" s="54"/>
      <c r="C12" s="109"/>
      <c r="D12" s="109"/>
      <c r="E12" s="109"/>
      <c r="F12" s="109"/>
      <c r="G12" s="125"/>
      <c r="H12" s="125"/>
      <c r="I12" s="9"/>
    </row>
    <row r="13" spans="1:11" ht="27" customHeight="1">
      <c r="A13" s="2"/>
      <c r="B13" s="54"/>
      <c r="C13" s="109"/>
      <c r="D13" s="109"/>
      <c r="E13" s="109"/>
      <c r="F13" s="109"/>
      <c r="G13" s="125"/>
      <c r="H13" s="125"/>
      <c r="I13" s="9"/>
    </row>
    <row r="14" spans="1:11" ht="27" customHeight="1">
      <c r="A14" s="2"/>
      <c r="B14" s="54"/>
      <c r="C14" s="109"/>
      <c r="D14" s="109"/>
      <c r="E14" s="109"/>
      <c r="F14" s="109"/>
      <c r="G14" s="125"/>
      <c r="H14" s="125"/>
      <c r="I14" s="9"/>
    </row>
    <row r="15" spans="1:11" ht="27" customHeight="1">
      <c r="A15" s="2"/>
      <c r="B15" s="54"/>
      <c r="C15" s="109"/>
      <c r="D15" s="109"/>
      <c r="E15" s="109"/>
      <c r="F15" s="109"/>
      <c r="G15" s="125"/>
      <c r="H15" s="125"/>
      <c r="I15" s="9"/>
    </row>
    <row r="16" spans="1:11" ht="31.5" customHeight="1" thickBot="1">
      <c r="A16" s="2"/>
      <c r="B16" s="90"/>
      <c r="C16" s="110">
        <v>46.854999999999997</v>
      </c>
      <c r="D16" s="110">
        <v>106.59</v>
      </c>
      <c r="E16" s="110">
        <v>181.70500000000001</v>
      </c>
      <c r="F16" s="110">
        <v>603.44799999999998</v>
      </c>
      <c r="G16" s="117"/>
      <c r="H16" s="117"/>
      <c r="I16" s="9"/>
    </row>
    <row r="17" spans="1:11" ht="31.5" customHeight="1" thickBot="1">
      <c r="A17" s="3"/>
      <c r="B17" s="4" t="s">
        <v>4</v>
      </c>
      <c r="C17" s="111">
        <f>SUM(C4:C15)+C19</f>
        <v>72</v>
      </c>
      <c r="D17" s="111">
        <f>SUM(D4:D15)+D19</f>
        <v>22</v>
      </c>
      <c r="E17" s="111">
        <f>SUM(E4:E15)+E19</f>
        <v>21</v>
      </c>
      <c r="F17" s="111">
        <f>SUM(F4:F15)+F19</f>
        <v>19</v>
      </c>
      <c r="G17" s="126">
        <f>C17*C16+D17*D16+E17*E16+F17*F16</f>
        <v>20999.857</v>
      </c>
      <c r="H17" s="126"/>
      <c r="I17" s="127"/>
      <c r="J17" s="17">
        <f>G17</f>
        <v>20999.857</v>
      </c>
    </row>
    <row r="18" spans="1:11" ht="31.5" customHeight="1">
      <c r="B18" s="14"/>
    </row>
    <row r="19" spans="1:11" ht="31.5" customHeight="1" thickBot="1">
      <c r="B19" s="73" t="s">
        <v>84</v>
      </c>
      <c r="C19" s="55"/>
      <c r="D19" s="56"/>
      <c r="E19" s="15"/>
      <c r="F19" s="16"/>
    </row>
    <row r="20" spans="1:11" s="7" customFormat="1" ht="31.5" customHeight="1" thickBot="1">
      <c r="B20" s="72" t="s">
        <v>83</v>
      </c>
      <c r="C20" s="84">
        <f>C19*C16</f>
        <v>0</v>
      </c>
      <c r="D20" s="85">
        <f>D19*D16</f>
        <v>0</v>
      </c>
      <c r="E20" s="86">
        <f>E19*E16</f>
        <v>0</v>
      </c>
      <c r="F20" s="87">
        <f>F19*F16</f>
        <v>0</v>
      </c>
      <c r="G20" s="116">
        <f>C20+D20+E20+F20</f>
        <v>0</v>
      </c>
      <c r="H20" s="116"/>
      <c r="I20" s="116"/>
      <c r="J20" s="17">
        <f>G20</f>
        <v>0</v>
      </c>
      <c r="K20" s="11"/>
    </row>
    <row r="21" spans="1:11" s="7" customFormat="1" ht="31.5" customHeight="1">
      <c r="B21" s="72" t="s">
        <v>7</v>
      </c>
      <c r="C21" s="55"/>
      <c r="D21" s="56"/>
      <c r="E21" s="15"/>
      <c r="F21" s="16"/>
      <c r="G21" s="116">
        <f>C21+D21+E21+F21</f>
        <v>0</v>
      </c>
      <c r="H21" s="116"/>
      <c r="I21" s="116"/>
    </row>
    <row r="22" spans="1:11" s="7" customFormat="1" ht="31.5" customHeight="1">
      <c r="B22" s="72" t="s">
        <v>8</v>
      </c>
      <c r="C22" s="55"/>
      <c r="D22" s="56"/>
      <c r="E22" s="57"/>
      <c r="F22" s="58"/>
      <c r="G22" s="116">
        <f>C22+D22+E22+F22</f>
        <v>0</v>
      </c>
      <c r="H22" s="116"/>
      <c r="I22" s="116"/>
    </row>
  </sheetData>
  <mergeCells count="21">
    <mergeCell ref="G16:H16"/>
    <mergeCell ref="G8:H8"/>
    <mergeCell ref="G9:H9"/>
    <mergeCell ref="G10:H10"/>
    <mergeCell ref="G7:H7"/>
    <mergeCell ref="G11:H11"/>
    <mergeCell ref="G20:I20"/>
    <mergeCell ref="G21:I21"/>
    <mergeCell ref="G22:I22"/>
    <mergeCell ref="G12:H12"/>
    <mergeCell ref="G17:I17"/>
    <mergeCell ref="G13:H13"/>
    <mergeCell ref="G14:H14"/>
    <mergeCell ref="G15:H15"/>
    <mergeCell ref="A1:I1"/>
    <mergeCell ref="A2:I2"/>
    <mergeCell ref="C3:F3"/>
    <mergeCell ref="G3:H3"/>
    <mergeCell ref="G4:H4"/>
    <mergeCell ref="G6:H6"/>
    <mergeCell ref="G5:H5"/>
  </mergeCells>
  <conditionalFormatting sqref="I4:I10">
    <cfRule type="top10" dxfId="0" priority="1" stopIfTrue="1" bottom="1" rank="3"/>
  </conditionalFormatting>
  <pageMargins left="0" right="0" top="0.74803149606299213" bottom="0.27" header="0.31496062992125984" footer="0.31496062992125984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8"/>
  <dimension ref="A1:L21"/>
  <sheetViews>
    <sheetView workbookViewId="0">
      <selection activeCell="O16" sqref="O16"/>
    </sheetView>
  </sheetViews>
  <sheetFormatPr defaultColWidth="33.7109375" defaultRowHeight="25.5" customHeight="1"/>
  <cols>
    <col min="1" max="1" width="3.7109375" style="10" customWidth="1"/>
    <col min="2" max="2" width="15.7109375" style="10" customWidth="1"/>
    <col min="3" max="3" width="3.7109375" style="10" customWidth="1"/>
    <col min="4" max="4" width="15.7109375" style="10" customWidth="1"/>
    <col min="5" max="5" width="3.7109375" style="10" customWidth="1"/>
    <col min="6" max="6" width="15.7109375" style="10" customWidth="1"/>
    <col min="7" max="7" width="3.7109375" style="10" customWidth="1"/>
    <col min="8" max="8" width="15.7109375" style="10" customWidth="1"/>
    <col min="9" max="9" width="3.7109375" style="10" customWidth="1"/>
    <col min="10" max="10" width="15.42578125" style="10" customWidth="1"/>
    <col min="11" max="11" width="3.7109375" style="10" customWidth="1"/>
    <col min="12" max="12" width="15.7109375" style="10" customWidth="1"/>
    <col min="13" max="16384" width="33.7109375" style="10"/>
  </cols>
  <sheetData>
    <row r="1" spans="1:12" ht="25.5" customHeight="1" thickBot="1">
      <c r="A1" s="131" t="s">
        <v>32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</row>
    <row r="2" spans="1:12" ht="66.75" customHeight="1">
      <c r="A2" s="118" t="s">
        <v>82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20"/>
    </row>
    <row r="3" spans="1:12" ht="51" customHeight="1">
      <c r="A3" s="61"/>
      <c r="B3" s="77" t="s">
        <v>81</v>
      </c>
      <c r="C3" s="59"/>
      <c r="D3" s="77" t="s">
        <v>80</v>
      </c>
      <c r="E3" s="59"/>
      <c r="F3" s="77" t="s">
        <v>79</v>
      </c>
      <c r="G3" s="59"/>
      <c r="H3" s="77" t="s">
        <v>78</v>
      </c>
      <c r="I3" s="59"/>
      <c r="J3" s="77" t="s">
        <v>77</v>
      </c>
      <c r="K3" s="59"/>
      <c r="L3" s="78" t="s">
        <v>76</v>
      </c>
    </row>
    <row r="4" spans="1:12" ht="25.5" customHeight="1">
      <c r="A4" s="61"/>
      <c r="B4" s="59" t="s">
        <v>5</v>
      </c>
      <c r="C4" s="59"/>
      <c r="D4" s="59" t="s">
        <v>5</v>
      </c>
      <c r="E4" s="59"/>
      <c r="F4" s="59" t="s">
        <v>5</v>
      </c>
      <c r="G4" s="59"/>
      <c r="H4" s="59" t="s">
        <v>5</v>
      </c>
      <c r="I4" s="59"/>
      <c r="J4" s="59" t="s">
        <v>5</v>
      </c>
      <c r="K4" s="59"/>
      <c r="L4" s="62" t="s">
        <v>5</v>
      </c>
    </row>
    <row r="5" spans="1:12" ht="25.5" customHeight="1">
      <c r="A5" s="61"/>
      <c r="B5" s="82">
        <f>'LISTA N. 1 Venti da Sud'!J17+'LISTA N. 1 Venti da Sud'!J20</f>
        <v>23742.737000000001</v>
      </c>
      <c r="C5" s="81"/>
      <c r="D5" s="82">
        <f>'LISTA N. 2 Centro Destra '!J17+'LISTA N. 2 Centro Destra '!J20</f>
        <v>8993.7120000000014</v>
      </c>
      <c r="E5" s="81"/>
      <c r="F5" s="82">
        <f>'LISTA N. 3 PROGRESSISTI '!J17+'LISTA N. 3 PROGRESSISTI '!J20</f>
        <v>21064.608</v>
      </c>
      <c r="G5" s="81"/>
      <c r="H5" s="82">
        <f>'LISTA N. 4  CORAGGIO ITALIA'!J17+'LISTA N. 4  CORAGGIO ITALIA'!J20</f>
        <v>8833.7039999999997</v>
      </c>
      <c r="I5" s="81"/>
      <c r="J5" s="82">
        <f>'LISTA N. 5 LA PROVINCIA CI LEGA'!J17+'LISTA N. 5 LA PROVINCIA CI LEGA'!J20</f>
        <v>9717.7900000000009</v>
      </c>
      <c r="K5" s="81"/>
      <c r="L5" s="83">
        <f>'LISTA N. 6 NOI IN PROVINCIA'!J17+'LISTA N. 6 NOI IN PROVINCIA'!J20</f>
        <v>20999.857</v>
      </c>
    </row>
    <row r="6" spans="1:12" ht="25.5" customHeight="1">
      <c r="A6" s="61">
        <v>1</v>
      </c>
      <c r="B6" s="91">
        <f>B5/1</f>
        <v>23742.737000000001</v>
      </c>
      <c r="C6" s="59">
        <v>1</v>
      </c>
      <c r="D6" s="91">
        <f>D5/1</f>
        <v>8993.7120000000014</v>
      </c>
      <c r="E6" s="59">
        <v>1</v>
      </c>
      <c r="F6" s="91">
        <f>F5/1</f>
        <v>21064.608</v>
      </c>
      <c r="G6" s="59">
        <v>1</v>
      </c>
      <c r="H6" s="91">
        <f>H5/1</f>
        <v>8833.7039999999997</v>
      </c>
      <c r="I6" s="59">
        <v>1</v>
      </c>
      <c r="J6" s="91">
        <f>J5/1</f>
        <v>9717.7900000000009</v>
      </c>
      <c r="K6" s="59">
        <v>1</v>
      </c>
      <c r="L6" s="92">
        <f>L5/1</f>
        <v>20999.857</v>
      </c>
    </row>
    <row r="7" spans="1:12" ht="25.5" customHeight="1">
      <c r="A7" s="61">
        <v>2</v>
      </c>
      <c r="B7" s="91">
        <f>B5/2</f>
        <v>11871.3685</v>
      </c>
      <c r="C7" s="59">
        <v>2</v>
      </c>
      <c r="D7" s="74">
        <f>D5/2</f>
        <v>4496.8560000000007</v>
      </c>
      <c r="E7" s="59">
        <v>2</v>
      </c>
      <c r="F7" s="91">
        <f>F5/2</f>
        <v>10532.304</v>
      </c>
      <c r="G7" s="59">
        <v>2</v>
      </c>
      <c r="H7" s="74">
        <f>H5/2</f>
        <v>4416.8519999999999</v>
      </c>
      <c r="I7" s="59">
        <v>2</v>
      </c>
      <c r="J7" s="74">
        <f>J5/2</f>
        <v>4858.8950000000004</v>
      </c>
      <c r="K7" s="59">
        <v>2</v>
      </c>
      <c r="L7" s="92">
        <f>L5/2</f>
        <v>10499.9285</v>
      </c>
    </row>
    <row r="8" spans="1:12" ht="25.5" customHeight="1">
      <c r="A8" s="61">
        <v>3</v>
      </c>
      <c r="B8" s="91">
        <f>B5/3</f>
        <v>7914.2456666666667</v>
      </c>
      <c r="C8" s="59">
        <v>3</v>
      </c>
      <c r="D8" s="74">
        <f>D5/3</f>
        <v>2997.9040000000005</v>
      </c>
      <c r="E8" s="59">
        <v>3</v>
      </c>
      <c r="F8" s="91">
        <f>F5/3</f>
        <v>7021.5360000000001</v>
      </c>
      <c r="G8" s="59">
        <v>3</v>
      </c>
      <c r="H8" s="74">
        <f>H5/3</f>
        <v>2944.5679999999998</v>
      </c>
      <c r="I8" s="59">
        <v>3</v>
      </c>
      <c r="J8" s="74">
        <f>J5/3</f>
        <v>3239.2633333333338</v>
      </c>
      <c r="K8" s="59">
        <v>3</v>
      </c>
      <c r="L8" s="92">
        <f>L5/3</f>
        <v>6999.9523333333336</v>
      </c>
    </row>
    <row r="9" spans="1:12" ht="25.5" customHeight="1">
      <c r="A9" s="61">
        <v>4</v>
      </c>
      <c r="B9" s="74">
        <f>B5/4</f>
        <v>5935.6842500000002</v>
      </c>
      <c r="C9" s="59">
        <v>4</v>
      </c>
      <c r="D9" s="74">
        <f>D5/4</f>
        <v>2248.4280000000003</v>
      </c>
      <c r="E9" s="59">
        <v>4</v>
      </c>
      <c r="F9" s="74">
        <f>F5/4</f>
        <v>5266.152</v>
      </c>
      <c r="G9" s="59">
        <v>4</v>
      </c>
      <c r="H9" s="74">
        <f>H5/4</f>
        <v>2208.4259999999999</v>
      </c>
      <c r="I9" s="59">
        <v>4</v>
      </c>
      <c r="J9" s="74">
        <f>J5/4</f>
        <v>2429.4475000000002</v>
      </c>
      <c r="K9" s="59">
        <v>4</v>
      </c>
      <c r="L9" s="75">
        <f>L5/4</f>
        <v>5249.96425</v>
      </c>
    </row>
    <row r="10" spans="1:12" ht="25.5" customHeight="1">
      <c r="A10" s="61">
        <v>5</v>
      </c>
      <c r="B10" s="69">
        <f>B5/5</f>
        <v>4748.5474000000004</v>
      </c>
      <c r="C10" s="59">
        <v>5</v>
      </c>
      <c r="D10" s="69">
        <f>D5/5</f>
        <v>1798.7424000000003</v>
      </c>
      <c r="E10" s="59">
        <v>5</v>
      </c>
      <c r="F10" s="69">
        <f>F5/5</f>
        <v>4212.9215999999997</v>
      </c>
      <c r="G10" s="59">
        <v>5</v>
      </c>
      <c r="H10" s="69">
        <f>H5/5</f>
        <v>1766.7408</v>
      </c>
      <c r="I10" s="59">
        <v>5</v>
      </c>
      <c r="J10" s="69">
        <f>J5/5</f>
        <v>1943.5580000000002</v>
      </c>
      <c r="K10" s="59">
        <v>5</v>
      </c>
      <c r="L10" s="70">
        <f>L5/5</f>
        <v>4199.9714000000004</v>
      </c>
    </row>
    <row r="11" spans="1:12" ht="25.5" customHeight="1">
      <c r="A11" s="61">
        <v>6</v>
      </c>
      <c r="B11" s="69">
        <f>B6/6</f>
        <v>3957.1228333333333</v>
      </c>
      <c r="C11" s="59">
        <v>6</v>
      </c>
      <c r="D11" s="69">
        <f>D5/6</f>
        <v>1498.9520000000002</v>
      </c>
      <c r="E11" s="59">
        <v>6</v>
      </c>
      <c r="F11" s="69">
        <f>F5/6</f>
        <v>3510.768</v>
      </c>
      <c r="G11" s="59">
        <v>6</v>
      </c>
      <c r="H11" s="69">
        <f>H5/6</f>
        <v>1472.2839999999999</v>
      </c>
      <c r="I11" s="59">
        <v>6</v>
      </c>
      <c r="J11" s="69">
        <f>J5/6</f>
        <v>1619.6316666666669</v>
      </c>
      <c r="K11" s="59">
        <v>6</v>
      </c>
      <c r="L11" s="70">
        <f>L5/6</f>
        <v>3499.9761666666668</v>
      </c>
    </row>
    <row r="12" spans="1:12" ht="25.5" customHeight="1">
      <c r="A12" s="61">
        <v>7</v>
      </c>
      <c r="B12" s="69">
        <f>B7/7</f>
        <v>1695.9097857142858</v>
      </c>
      <c r="C12" s="59">
        <v>7</v>
      </c>
      <c r="D12" s="69">
        <f>D5/7</f>
        <v>1284.8160000000003</v>
      </c>
      <c r="E12" s="59">
        <v>7</v>
      </c>
      <c r="F12" s="69">
        <f>F5/7</f>
        <v>3009.2297142857142</v>
      </c>
      <c r="G12" s="59"/>
      <c r="H12" s="60"/>
      <c r="I12" s="59"/>
      <c r="J12" s="60"/>
      <c r="K12" s="59"/>
      <c r="L12" s="70">
        <f>L5/7</f>
        <v>2999.9795714285715</v>
      </c>
    </row>
    <row r="13" spans="1:12" ht="25.5" customHeight="1">
      <c r="A13" s="61">
        <v>8</v>
      </c>
      <c r="B13" s="69">
        <f>B8/8</f>
        <v>989.28070833333334</v>
      </c>
      <c r="C13" s="59">
        <v>8</v>
      </c>
      <c r="D13" s="69">
        <f>D5/8</f>
        <v>1124.2140000000002</v>
      </c>
      <c r="E13" s="59">
        <v>8</v>
      </c>
      <c r="F13" s="69">
        <f>F5/8</f>
        <v>2633.076</v>
      </c>
      <c r="G13" s="59"/>
      <c r="H13" s="60"/>
      <c r="I13" s="59"/>
      <c r="J13" s="60"/>
      <c r="K13" s="59"/>
      <c r="L13" s="63"/>
    </row>
    <row r="14" spans="1:12" ht="25.5" customHeight="1">
      <c r="A14" s="61">
        <v>9</v>
      </c>
      <c r="B14" s="69">
        <f>B9/9</f>
        <v>659.52047222222222</v>
      </c>
      <c r="C14" s="59"/>
      <c r="D14" s="60"/>
      <c r="E14" s="59">
        <v>9</v>
      </c>
      <c r="F14" s="69">
        <f>F5/9</f>
        <v>2340.5120000000002</v>
      </c>
      <c r="G14" s="59"/>
      <c r="H14" s="60"/>
      <c r="I14" s="59"/>
      <c r="J14" s="60"/>
      <c r="K14" s="59"/>
      <c r="L14" s="63"/>
    </row>
    <row r="15" spans="1:12" ht="25.5" customHeight="1">
      <c r="A15" s="61">
        <v>10</v>
      </c>
      <c r="B15" s="69">
        <f>B10/10</f>
        <v>474.85474000000005</v>
      </c>
      <c r="C15" s="59"/>
      <c r="D15" s="60"/>
      <c r="E15" s="59">
        <v>10</v>
      </c>
      <c r="F15" s="69">
        <f>F5/10</f>
        <v>2106.4607999999998</v>
      </c>
      <c r="G15" s="59"/>
      <c r="H15" s="60"/>
      <c r="I15" s="59"/>
      <c r="J15" s="60"/>
      <c r="K15" s="59"/>
      <c r="L15" s="63"/>
    </row>
    <row r="16" spans="1:12" ht="25.5" customHeight="1">
      <c r="A16" s="61">
        <v>11</v>
      </c>
      <c r="B16" s="69">
        <f>B11/11</f>
        <v>359.73843939393942</v>
      </c>
      <c r="C16" s="59"/>
      <c r="D16" s="60"/>
      <c r="E16" s="59">
        <v>11</v>
      </c>
      <c r="F16" s="69">
        <f>F5/11</f>
        <v>1914.9643636363637</v>
      </c>
      <c r="G16" s="59"/>
      <c r="H16" s="60"/>
      <c r="I16" s="59"/>
      <c r="J16" s="60"/>
      <c r="K16" s="59"/>
      <c r="L16" s="63"/>
    </row>
    <row r="17" spans="1:12" ht="25.5" customHeight="1" thickBot="1">
      <c r="A17" s="64">
        <v>12</v>
      </c>
      <c r="B17" s="76">
        <f>B12/12</f>
        <v>141.32581547619048</v>
      </c>
      <c r="C17" s="66"/>
      <c r="D17" s="65"/>
      <c r="E17" s="66">
        <v>12</v>
      </c>
      <c r="F17" s="76">
        <f>F5/12</f>
        <v>1755.384</v>
      </c>
      <c r="G17" s="66"/>
      <c r="H17" s="65"/>
      <c r="I17" s="66"/>
      <c r="J17" s="65"/>
      <c r="K17" s="66"/>
      <c r="L17" s="67"/>
    </row>
    <row r="19" spans="1:12" ht="25.5" customHeight="1">
      <c r="B19" s="93" t="s">
        <v>15</v>
      </c>
      <c r="C19" s="94"/>
      <c r="D19" s="93" t="s">
        <v>6</v>
      </c>
      <c r="E19" s="94"/>
      <c r="F19" s="93" t="s">
        <v>55</v>
      </c>
      <c r="G19" s="94"/>
      <c r="H19" s="93" t="s">
        <v>23</v>
      </c>
      <c r="I19" s="94"/>
      <c r="J19" s="93" t="s">
        <v>16</v>
      </c>
      <c r="K19" s="94"/>
      <c r="L19" s="93" t="s">
        <v>70</v>
      </c>
    </row>
    <row r="20" spans="1:12" ht="25.5" customHeight="1">
      <c r="B20" s="93" t="s">
        <v>36</v>
      </c>
      <c r="C20" s="94"/>
      <c r="D20" s="94"/>
      <c r="E20" s="94"/>
      <c r="F20" s="93" t="s">
        <v>17</v>
      </c>
      <c r="G20" s="94"/>
      <c r="H20" s="94"/>
      <c r="I20" s="94"/>
      <c r="J20" s="94"/>
      <c r="K20" s="94"/>
      <c r="L20" s="93" t="s">
        <v>73</v>
      </c>
    </row>
    <row r="21" spans="1:12" ht="25.5" customHeight="1">
      <c r="B21" s="93" t="s">
        <v>38</v>
      </c>
      <c r="C21" s="94"/>
      <c r="D21" s="94"/>
      <c r="E21" s="94"/>
      <c r="F21" s="93" t="s">
        <v>56</v>
      </c>
      <c r="G21" s="94"/>
      <c r="H21" s="94"/>
      <c r="I21" s="94"/>
      <c r="J21" s="94"/>
      <c r="K21" s="94"/>
      <c r="L21" s="93" t="s">
        <v>74</v>
      </c>
    </row>
  </sheetData>
  <mergeCells count="2">
    <mergeCell ref="A2:L2"/>
    <mergeCell ref="A1:L1"/>
  </mergeCells>
  <printOptions horizontalCentered="1"/>
  <pageMargins left="0.18" right="0" top="0.27559055118110237" bottom="0.23622047244094491" header="0.31496062992125984" footer="0.31496062992125984"/>
  <pageSetup paperSize="9" scale="11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7"/>
  <dimension ref="A1:L9"/>
  <sheetViews>
    <sheetView tabSelected="1" workbookViewId="0">
      <selection activeCell="P18" sqref="P18"/>
    </sheetView>
  </sheetViews>
  <sheetFormatPr defaultRowHeight="18.75"/>
  <cols>
    <col min="1" max="1" width="23.5703125" style="18" customWidth="1"/>
    <col min="2" max="2" width="14.85546875" style="18" customWidth="1"/>
    <col min="3" max="3" width="14.28515625" style="18" customWidth="1"/>
    <col min="4" max="4" width="13.7109375" style="18" customWidth="1"/>
    <col min="5" max="7" width="14" style="18" customWidth="1"/>
    <col min="8" max="9" width="13.7109375" style="18" customWidth="1"/>
    <col min="10" max="16384" width="9.140625" style="18"/>
  </cols>
  <sheetData>
    <row r="1" spans="1:12" ht="53.25" customHeight="1">
      <c r="A1" s="135" t="s">
        <v>12</v>
      </c>
      <c r="B1" s="136"/>
      <c r="C1" s="136"/>
      <c r="D1" s="136"/>
      <c r="E1" s="136"/>
      <c r="F1" s="136"/>
      <c r="G1" s="136"/>
      <c r="H1" s="136"/>
      <c r="I1" s="137"/>
    </row>
    <row r="2" spans="1:12" ht="52.5" customHeight="1">
      <c r="A2" s="29"/>
      <c r="B2" s="133" t="s">
        <v>24</v>
      </c>
      <c r="C2" s="133"/>
      <c r="D2" s="133" t="s">
        <v>25</v>
      </c>
      <c r="E2" s="133"/>
      <c r="F2" s="140" t="s">
        <v>26</v>
      </c>
      <c r="G2" s="141"/>
      <c r="H2" s="133" t="s">
        <v>85</v>
      </c>
      <c r="I2" s="134"/>
    </row>
    <row r="3" spans="1:12" ht="55.5" customHeight="1">
      <c r="A3" s="29" t="s">
        <v>9</v>
      </c>
      <c r="B3" s="24" t="s">
        <v>10</v>
      </c>
      <c r="C3" s="24" t="s">
        <v>11</v>
      </c>
      <c r="D3" s="24" t="s">
        <v>10</v>
      </c>
      <c r="E3" s="24" t="s">
        <v>11</v>
      </c>
      <c r="F3" s="68" t="s">
        <v>10</v>
      </c>
      <c r="G3" s="68" t="s">
        <v>11</v>
      </c>
      <c r="H3" s="24" t="s">
        <v>10</v>
      </c>
      <c r="I3" s="30" t="s">
        <v>11</v>
      </c>
      <c r="J3" s="138" t="s">
        <v>13</v>
      </c>
      <c r="K3" s="139"/>
    </row>
    <row r="4" spans="1:12" ht="30.75" customHeight="1">
      <c r="A4" s="31">
        <v>569</v>
      </c>
      <c r="B4" s="25"/>
      <c r="C4" s="40">
        <f>100/491*B4</f>
        <v>0</v>
      </c>
      <c r="D4" s="41"/>
      <c r="E4" s="40">
        <f>100/A4*D4</f>
        <v>0</v>
      </c>
      <c r="F4" s="41"/>
      <c r="G4" s="40">
        <f>100/A4*F4</f>
        <v>0</v>
      </c>
      <c r="H4" s="25">
        <v>474</v>
      </c>
      <c r="I4" s="48">
        <f>100/A4*H4</f>
        <v>83.30404217926187</v>
      </c>
      <c r="J4" s="19">
        <f>A4-H4</f>
        <v>95</v>
      </c>
      <c r="K4" s="18">
        <f>H4*50</f>
        <v>23700</v>
      </c>
      <c r="L4" s="18">
        <f>H4*49</f>
        <v>23226</v>
      </c>
    </row>
    <row r="5" spans="1:12" ht="30.75" customHeight="1">
      <c r="A5" s="32">
        <v>204</v>
      </c>
      <c r="B5" s="26"/>
      <c r="C5" s="42">
        <f>100/230*B5</f>
        <v>0</v>
      </c>
      <c r="D5" s="43"/>
      <c r="E5" s="42">
        <f>100/A5*D5</f>
        <v>0</v>
      </c>
      <c r="F5" s="43"/>
      <c r="G5" s="42">
        <f>100/A5*F5</f>
        <v>0</v>
      </c>
      <c r="H5" s="26">
        <v>187</v>
      </c>
      <c r="I5" s="50">
        <f>100/A5*H5</f>
        <v>91.666666666666657</v>
      </c>
      <c r="J5" s="20">
        <f>A5-H5</f>
        <v>17</v>
      </c>
      <c r="L5" s="18">
        <f>H5*112</f>
        <v>20944</v>
      </c>
    </row>
    <row r="6" spans="1:12" ht="30.75" customHeight="1">
      <c r="A6" s="33">
        <v>91</v>
      </c>
      <c r="B6" s="27"/>
      <c r="C6" s="44">
        <f>100/89*B6</f>
        <v>0</v>
      </c>
      <c r="D6" s="45"/>
      <c r="E6" s="44">
        <f>100/A6*D6</f>
        <v>0</v>
      </c>
      <c r="F6" s="45"/>
      <c r="G6" s="44">
        <f>100/A6*F6</f>
        <v>0</v>
      </c>
      <c r="H6" s="27">
        <v>88</v>
      </c>
      <c r="I6" s="51">
        <f>100/A6*H6</f>
        <v>96.703296703296715</v>
      </c>
      <c r="J6" s="21">
        <f>A6-H6</f>
        <v>3</v>
      </c>
      <c r="L6" s="18">
        <f>H6*190</f>
        <v>16720</v>
      </c>
    </row>
    <row r="7" spans="1:12" ht="30.75" customHeight="1">
      <c r="A7" s="34">
        <v>58</v>
      </c>
      <c r="B7" s="28"/>
      <c r="C7" s="46">
        <f>100/58*B7</f>
        <v>0</v>
      </c>
      <c r="D7" s="47"/>
      <c r="E7" s="46">
        <f>100/A7*D7</f>
        <v>0</v>
      </c>
      <c r="F7" s="47"/>
      <c r="G7" s="46">
        <f>100/A7*F7</f>
        <v>0</v>
      </c>
      <c r="H7" s="28">
        <v>58</v>
      </c>
      <c r="I7" s="52">
        <f>100/A7*H7</f>
        <v>100</v>
      </c>
      <c r="J7" s="22">
        <f>A7-H7</f>
        <v>0</v>
      </c>
      <c r="L7" s="18">
        <f>H7*992</f>
        <v>57536</v>
      </c>
    </row>
    <row r="8" spans="1:12" ht="30.75" customHeight="1" thickBot="1">
      <c r="A8" s="35">
        <f>SUM(A4:A7)</f>
        <v>922</v>
      </c>
      <c r="B8" s="36">
        <f>SUM(B4:B7)</f>
        <v>0</v>
      </c>
      <c r="C8" s="37">
        <f>100/868*B8</f>
        <v>0</v>
      </c>
      <c r="D8" s="38">
        <f>SUM(D4:D7)</f>
        <v>0</v>
      </c>
      <c r="E8" s="39">
        <f>100/A8*D8</f>
        <v>0</v>
      </c>
      <c r="F8" s="38">
        <f>SUM(F4:F7)</f>
        <v>0</v>
      </c>
      <c r="G8" s="39">
        <f>100/A8*F8</f>
        <v>0</v>
      </c>
      <c r="H8" s="36">
        <f>SUM(H4:H7)</f>
        <v>807</v>
      </c>
      <c r="I8" s="49">
        <f>100/A8*H8</f>
        <v>87.52711496746204</v>
      </c>
      <c r="J8" s="18">
        <f>SUM(J4:J7)</f>
        <v>115</v>
      </c>
      <c r="L8" s="18">
        <f>SUM(L4:L7)</f>
        <v>118426</v>
      </c>
    </row>
    <row r="9" spans="1:12" ht="30" customHeight="1">
      <c r="A9" s="23"/>
    </row>
  </sheetData>
  <mergeCells count="6">
    <mergeCell ref="D2:E2"/>
    <mergeCell ref="B2:C2"/>
    <mergeCell ref="H2:I2"/>
    <mergeCell ref="A1:I1"/>
    <mergeCell ref="J3:K3"/>
    <mergeCell ref="F2:G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E32"/>
  <sheetViews>
    <sheetView topLeftCell="A15" workbookViewId="0">
      <selection activeCell="B18" sqref="B18:E32"/>
    </sheetView>
  </sheetViews>
  <sheetFormatPr defaultColWidth="33.7109375" defaultRowHeight="25.5" customHeight="1"/>
  <cols>
    <col min="1" max="1" width="4.42578125" style="95" customWidth="1"/>
    <col min="2" max="2" width="6.5703125" style="95" customWidth="1"/>
    <col min="3" max="3" width="33.7109375" style="95" customWidth="1"/>
    <col min="4" max="4" width="41.85546875" style="95" customWidth="1"/>
    <col min="5" max="5" width="22.42578125" style="95" customWidth="1"/>
    <col min="6" max="16384" width="33.7109375" style="95"/>
  </cols>
  <sheetData>
    <row r="1" spans="2:5" ht="25.5" customHeight="1" thickBot="1">
      <c r="B1" s="131"/>
      <c r="C1" s="132"/>
      <c r="D1" s="132"/>
      <c r="E1" s="132"/>
    </row>
    <row r="2" spans="2:5" ht="66.75" customHeight="1">
      <c r="B2" s="142" t="s">
        <v>82</v>
      </c>
      <c r="C2" s="143"/>
      <c r="D2" s="143"/>
      <c r="E2" s="144"/>
    </row>
    <row r="3" spans="2:5" ht="25.5" customHeight="1" thickBot="1">
      <c r="E3" s="95" t="s">
        <v>86</v>
      </c>
    </row>
    <row r="4" spans="2:5" ht="25.5" customHeight="1">
      <c r="B4" s="95">
        <v>1</v>
      </c>
      <c r="C4" s="98" t="s">
        <v>36</v>
      </c>
      <c r="D4" s="99" t="s">
        <v>88</v>
      </c>
      <c r="E4" s="100">
        <v>5385.7690000000002</v>
      </c>
    </row>
    <row r="5" spans="2:5" ht="25.5" customHeight="1">
      <c r="B5" s="95">
        <v>2</v>
      </c>
      <c r="C5" s="101" t="s">
        <v>38</v>
      </c>
      <c r="D5" s="77" t="s">
        <v>88</v>
      </c>
      <c r="E5" s="102">
        <v>5323.52</v>
      </c>
    </row>
    <row r="6" spans="2:5" ht="25.5" customHeight="1" thickBot="1">
      <c r="B6" s="95">
        <v>3</v>
      </c>
      <c r="C6" s="103" t="s">
        <v>15</v>
      </c>
      <c r="D6" s="104" t="s">
        <v>88</v>
      </c>
      <c r="E6" s="105">
        <v>4619.1319999999996</v>
      </c>
    </row>
    <row r="7" spans="2:5" ht="25.5" customHeight="1" thickBot="1">
      <c r="B7" s="95">
        <v>1</v>
      </c>
      <c r="C7" s="106" t="s">
        <v>6</v>
      </c>
      <c r="D7" s="107" t="s">
        <v>89</v>
      </c>
      <c r="E7" s="108">
        <v>4626.1779999999999</v>
      </c>
    </row>
    <row r="8" spans="2:5" ht="25.5" customHeight="1">
      <c r="B8" s="95">
        <v>1</v>
      </c>
      <c r="C8" s="98" t="s">
        <v>55</v>
      </c>
      <c r="D8" s="99" t="s">
        <v>90</v>
      </c>
      <c r="E8" s="100">
        <v>4066.5190000000002</v>
      </c>
    </row>
    <row r="9" spans="2:5" ht="25.5" customHeight="1">
      <c r="B9" s="95">
        <v>2</v>
      </c>
      <c r="C9" s="101" t="s">
        <v>17</v>
      </c>
      <c r="D9" s="77" t="s">
        <v>90</v>
      </c>
      <c r="E9" s="102">
        <v>2995.0940000000005</v>
      </c>
    </row>
    <row r="10" spans="2:5" ht="25.5" customHeight="1" thickBot="1">
      <c r="B10" s="95">
        <v>3</v>
      </c>
      <c r="C10" s="103" t="s">
        <v>56</v>
      </c>
      <c r="D10" s="104" t="s">
        <v>90</v>
      </c>
      <c r="E10" s="105">
        <v>2831.759</v>
      </c>
    </row>
    <row r="11" spans="2:5" ht="25.5" customHeight="1" thickBot="1">
      <c r="B11" s="95">
        <v>1</v>
      </c>
      <c r="C11" s="106" t="s">
        <v>23</v>
      </c>
      <c r="D11" s="107" t="s">
        <v>91</v>
      </c>
      <c r="E11" s="108">
        <v>6063.7080000000005</v>
      </c>
    </row>
    <row r="12" spans="2:5" ht="25.5" customHeight="1" thickBot="1">
      <c r="B12" s="95">
        <v>1</v>
      </c>
      <c r="C12" s="106" t="s">
        <v>16</v>
      </c>
      <c r="D12" s="107" t="s">
        <v>92</v>
      </c>
      <c r="E12" s="108">
        <v>6003.3680000000004</v>
      </c>
    </row>
    <row r="13" spans="2:5" ht="25.5" customHeight="1">
      <c r="B13" s="95">
        <v>1</v>
      </c>
      <c r="C13" s="98" t="s">
        <v>70</v>
      </c>
      <c r="D13" s="99" t="s">
        <v>93</v>
      </c>
      <c r="E13" s="100">
        <v>5689.8729999999996</v>
      </c>
    </row>
    <row r="14" spans="2:5" ht="25.5" customHeight="1">
      <c r="B14" s="95">
        <v>2</v>
      </c>
      <c r="C14" s="101" t="s">
        <v>74</v>
      </c>
      <c r="D14" s="77" t="s">
        <v>93</v>
      </c>
      <c r="E14" s="102">
        <v>5069.5469999999996</v>
      </c>
    </row>
    <row r="15" spans="2:5" ht="25.5" customHeight="1" thickBot="1">
      <c r="B15" s="95">
        <v>3</v>
      </c>
      <c r="C15" s="103" t="s">
        <v>73</v>
      </c>
      <c r="D15" s="104" t="s">
        <v>93</v>
      </c>
      <c r="E15" s="105">
        <v>4518.1459999999997</v>
      </c>
    </row>
    <row r="17" spans="2:5" ht="25.5" customHeight="1" thickBot="1"/>
    <row r="18" spans="2:5" ht="63" customHeight="1">
      <c r="B18" s="118" t="s">
        <v>82</v>
      </c>
      <c r="C18" s="119"/>
      <c r="D18" s="119"/>
      <c r="E18" s="120"/>
    </row>
    <row r="19" spans="2:5" ht="25.5" customHeight="1" thickBot="1">
      <c r="B19" s="145" t="s">
        <v>87</v>
      </c>
      <c r="C19" s="146"/>
      <c r="D19" s="146"/>
      <c r="E19" s="147"/>
    </row>
    <row r="21" spans="2:5" ht="25.5" customHeight="1">
      <c r="B21" s="95">
        <v>1</v>
      </c>
      <c r="C21" s="96" t="s">
        <v>23</v>
      </c>
      <c r="D21" s="77" t="s">
        <v>91</v>
      </c>
      <c r="E21" s="97">
        <v>6063.7080000000005</v>
      </c>
    </row>
    <row r="22" spans="2:5" ht="25.5" customHeight="1">
      <c r="B22" s="95">
        <v>2</v>
      </c>
      <c r="C22" s="96" t="s">
        <v>16</v>
      </c>
      <c r="D22" s="77" t="s">
        <v>92</v>
      </c>
      <c r="E22" s="97">
        <v>6003.3680000000004</v>
      </c>
    </row>
    <row r="23" spans="2:5" ht="25.5" customHeight="1">
      <c r="B23" s="95">
        <v>3</v>
      </c>
      <c r="C23" s="96" t="s">
        <v>70</v>
      </c>
      <c r="D23" s="77" t="s">
        <v>93</v>
      </c>
      <c r="E23" s="97">
        <v>5689.8729999999996</v>
      </c>
    </row>
    <row r="24" spans="2:5" ht="25.5" customHeight="1">
      <c r="B24" s="95">
        <v>4</v>
      </c>
      <c r="C24" s="96" t="s">
        <v>36</v>
      </c>
      <c r="D24" s="77" t="s">
        <v>88</v>
      </c>
      <c r="E24" s="97">
        <v>5385.7690000000002</v>
      </c>
    </row>
    <row r="25" spans="2:5" ht="25.5" customHeight="1">
      <c r="B25" s="95">
        <v>5</v>
      </c>
      <c r="C25" s="96" t="s">
        <v>38</v>
      </c>
      <c r="D25" s="77" t="s">
        <v>88</v>
      </c>
      <c r="E25" s="97">
        <v>5323.52</v>
      </c>
    </row>
    <row r="26" spans="2:5" ht="25.5" customHeight="1">
      <c r="B26" s="95">
        <v>6</v>
      </c>
      <c r="C26" s="96" t="s">
        <v>74</v>
      </c>
      <c r="D26" s="77" t="s">
        <v>93</v>
      </c>
      <c r="E26" s="97">
        <v>5069.5469999999996</v>
      </c>
    </row>
    <row r="27" spans="2:5" ht="25.5" customHeight="1">
      <c r="B27" s="95">
        <v>7</v>
      </c>
      <c r="C27" s="96" t="s">
        <v>6</v>
      </c>
      <c r="D27" s="77" t="s">
        <v>89</v>
      </c>
      <c r="E27" s="97">
        <v>4626.1779999999999</v>
      </c>
    </row>
    <row r="28" spans="2:5" ht="25.5" customHeight="1">
      <c r="B28" s="95">
        <v>8</v>
      </c>
      <c r="C28" s="96" t="s">
        <v>15</v>
      </c>
      <c r="D28" s="77" t="s">
        <v>88</v>
      </c>
      <c r="E28" s="97">
        <v>4619.1319999999996</v>
      </c>
    </row>
    <row r="29" spans="2:5" ht="25.5" customHeight="1">
      <c r="B29" s="95">
        <v>9</v>
      </c>
      <c r="C29" s="96" t="s">
        <v>73</v>
      </c>
      <c r="D29" s="77" t="s">
        <v>93</v>
      </c>
      <c r="E29" s="97">
        <v>4518.1459999999997</v>
      </c>
    </row>
    <row r="30" spans="2:5" ht="25.5" customHeight="1">
      <c r="B30" s="95">
        <v>10</v>
      </c>
      <c r="C30" s="96" t="s">
        <v>55</v>
      </c>
      <c r="D30" s="77" t="s">
        <v>90</v>
      </c>
      <c r="E30" s="97">
        <v>4066.5190000000002</v>
      </c>
    </row>
    <row r="31" spans="2:5" ht="25.5" customHeight="1">
      <c r="B31" s="95">
        <v>11</v>
      </c>
      <c r="C31" s="96" t="s">
        <v>17</v>
      </c>
      <c r="D31" s="77" t="s">
        <v>90</v>
      </c>
      <c r="E31" s="97">
        <v>2995.0940000000005</v>
      </c>
    </row>
    <row r="32" spans="2:5" ht="25.5" customHeight="1">
      <c r="B32" s="95">
        <v>12</v>
      </c>
      <c r="C32" s="96" t="s">
        <v>56</v>
      </c>
      <c r="D32" s="77" t="s">
        <v>90</v>
      </c>
      <c r="E32" s="97">
        <v>2831.759</v>
      </c>
    </row>
  </sheetData>
  <mergeCells count="4">
    <mergeCell ref="B1:E1"/>
    <mergeCell ref="B2:E2"/>
    <mergeCell ref="B18:E18"/>
    <mergeCell ref="B19:E19"/>
  </mergeCells>
  <printOptions horizontalCentered="1"/>
  <pageMargins left="0" right="0" top="0.74803149606299213" bottom="0.74803149606299213" header="0.31496062992125984" footer="0.31496062992125984"/>
  <pageSetup paperSize="9" scale="11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9</vt:i4>
      </vt:variant>
      <vt:variant>
        <vt:lpstr>Intervalli denominati</vt:lpstr>
      </vt:variant>
      <vt:variant>
        <vt:i4>3</vt:i4>
      </vt:variant>
    </vt:vector>
  </HeadingPairs>
  <TitlesOfParts>
    <vt:vector size="12" baseType="lpstr">
      <vt:lpstr>LISTA N. 1 Venti da Sud</vt:lpstr>
      <vt:lpstr>LISTA N. 2 Centro Destra </vt:lpstr>
      <vt:lpstr>LISTA N. 3 PROGRESSISTI </vt:lpstr>
      <vt:lpstr>LISTA N. 4  CORAGGIO ITALIA</vt:lpstr>
      <vt:lpstr>LISTA N. 5 LA PROVINCIA CI LEGA</vt:lpstr>
      <vt:lpstr>LISTA N. 6 NOI IN PROVINCIA</vt:lpstr>
      <vt:lpstr>D'HONT</vt:lpstr>
      <vt:lpstr>PERCENTUALE VOTANTI</vt:lpstr>
      <vt:lpstr>elenco consiglieri 2021</vt:lpstr>
      <vt:lpstr>'LISTA N. 1 Venti da Sud'!Area_stampa</vt:lpstr>
      <vt:lpstr>'LISTA N. 2 Centro Destra '!Area_stampa</vt:lpstr>
      <vt:lpstr>'LISTA N. 3 PROGRESSISTI '!Area_stampa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2023-02-23T08:22:09Z</dcterms:modified>
</cp:coreProperties>
</file>