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60" windowWidth="15480" windowHeight="11580" tabRatio="806"/>
  </bookViews>
  <sheets>
    <sheet name="LISTA 1 CD PER LA PROVINCIA" sheetId="1" r:id="rId1"/>
    <sheet name="LISTA 2 INSIEME PER LA PROVINCI" sheetId="2" r:id="rId2"/>
    <sheet name="LISTA 3 ALLEANZA CIVICA" sheetId="3" r:id="rId3"/>
    <sheet name="D'HONT" sheetId="5" r:id="rId4"/>
    <sheet name="PERCENTUALE VOTANTI" sheetId="6" r:id="rId5"/>
  </sheets>
  <definedNames>
    <definedName name="_xlnm.Print_Area" localSheetId="3">'D''HONT'!$A$1:$I$16</definedName>
    <definedName name="_xlnm.Print_Area" localSheetId="0">'LISTA 1 CD PER LA PROVINCIA'!$A$1:$J$17</definedName>
    <definedName name="_xlnm.Print_Area" localSheetId="1">'LISTA 2 INSIEME PER LA PROVINCI'!$A$2:$J$17</definedName>
    <definedName name="_xlnm.Print_Area" localSheetId="2">'LISTA 3 ALLEANZA CIVICA'!$A$2:$J$17</definedName>
  </definedNames>
  <calcPr calcId="124519"/>
</workbook>
</file>

<file path=xl/calcChain.xml><?xml version="1.0" encoding="utf-8"?>
<calcChain xmlns="http://schemas.openxmlformats.org/spreadsheetml/2006/main">
  <c r="I4" i="6"/>
  <c r="G11" i="2"/>
  <c r="G12"/>
  <c r="G14"/>
  <c r="G15"/>
  <c r="G13"/>
  <c r="G10"/>
  <c r="G20" i="1"/>
  <c r="G19"/>
  <c r="G17" i="3"/>
  <c r="G17" i="2"/>
  <c r="G17" i="1"/>
  <c r="J17"/>
  <c r="B4" i="5"/>
  <c r="B10" s="1"/>
  <c r="J7" i="6"/>
  <c r="J6"/>
  <c r="J5"/>
  <c r="J4"/>
  <c r="J8"/>
  <c r="H7"/>
  <c r="H6"/>
  <c r="H5"/>
  <c r="H4"/>
  <c r="H8"/>
  <c r="G7"/>
  <c r="G6"/>
  <c r="G5"/>
  <c r="G4"/>
  <c r="E4"/>
  <c r="F8"/>
  <c r="G8"/>
  <c r="D8"/>
  <c r="E8"/>
  <c r="E7"/>
  <c r="E6"/>
  <c r="E5"/>
  <c r="B8"/>
  <c r="C8"/>
  <c r="C7"/>
  <c r="C6"/>
  <c r="C5"/>
  <c r="C4"/>
  <c r="J17" i="3"/>
  <c r="F4" i="5"/>
  <c r="F6" s="1"/>
  <c r="G12" i="3"/>
  <c r="G11"/>
  <c r="G10"/>
  <c r="G9"/>
  <c r="G8"/>
  <c r="G7"/>
  <c r="G6"/>
  <c r="G5"/>
  <c r="G4"/>
  <c r="J17" i="2"/>
  <c r="D4" i="5"/>
  <c r="D7" s="1"/>
  <c r="G9" i="2"/>
  <c r="G8"/>
  <c r="G7"/>
  <c r="G6"/>
  <c r="G5"/>
  <c r="G4"/>
  <c r="G15" i="1"/>
  <c r="G14"/>
  <c r="G13"/>
  <c r="G12"/>
  <c r="G11"/>
  <c r="G10"/>
  <c r="G9"/>
  <c r="G8"/>
  <c r="G7"/>
  <c r="G6"/>
  <c r="G5"/>
  <c r="G4"/>
  <c r="F15" i="5"/>
  <c r="F12"/>
  <c r="D14"/>
  <c r="D5"/>
  <c r="D8"/>
  <c r="F9"/>
  <c r="B14"/>
  <c r="B7"/>
  <c r="B15"/>
  <c r="B11" l="1"/>
  <c r="B5"/>
  <c r="B12"/>
  <c r="F11"/>
  <c r="D6"/>
  <c r="D15"/>
  <c r="D11"/>
  <c r="F8"/>
  <c r="F14"/>
  <c r="B16"/>
  <c r="B6"/>
  <c r="B9"/>
  <c r="F13"/>
  <c r="D16"/>
  <c r="D12"/>
  <c r="D9"/>
  <c r="F16"/>
  <c r="F10"/>
  <c r="B8"/>
  <c r="B13"/>
  <c r="D13"/>
  <c r="F7"/>
  <c r="D10"/>
  <c r="F5"/>
</calcChain>
</file>

<file path=xl/sharedStrings.xml><?xml version="1.0" encoding="utf-8"?>
<sst xmlns="http://schemas.openxmlformats.org/spreadsheetml/2006/main" count="83" uniqueCount="62">
  <si>
    <t>CANDIDATO</t>
  </si>
  <si>
    <t>VOTI PER FASCIA DEMOGRAFICA</t>
  </si>
  <si>
    <t>TOTALI</t>
  </si>
  <si>
    <t>INDICE DI PONDERAZIONE</t>
  </si>
  <si>
    <t>POS.</t>
  </si>
  <si>
    <t>VOTI DI LISTA</t>
  </si>
  <si>
    <t xml:space="preserve">VOTI TOTALI </t>
  </si>
  <si>
    <r>
      <rPr>
        <b/>
        <sz val="16"/>
        <color indexed="10"/>
        <rFont val="Georgia"/>
        <family val="1"/>
      </rPr>
      <t xml:space="preserve">UFFICIO ELETTORALE PROVINCIALE DI CATANZARO                                                                                                                                                                     </t>
    </r>
    <r>
      <rPr>
        <b/>
        <sz val="16"/>
        <rFont val="Georgia"/>
        <family val="1"/>
      </rPr>
      <t xml:space="preserve">ELEZIONI PROVINCIALI 2016                                                                                                                                                                                                                             </t>
    </r>
  </si>
  <si>
    <t>LISTA N. 1 CENTRO DESTRA PER LA PROVINCIA DI CATANZARO</t>
  </si>
  <si>
    <t>LISTA N. 2 INSIEME PER LA PROVINCIA</t>
  </si>
  <si>
    <t>LISTA N. 3 ALLEANZA CIVICA</t>
  </si>
  <si>
    <t xml:space="preserve">LISTA N. 3 ALLEANZA CIVICA                                                                                                                                                                                                                           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</si>
  <si>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 2 INSIEME PER LA PROVINCIA                                                                                                                                                      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</si>
  <si>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1 CENTRO DESTRA PER LA PROVINCIA DI CATANZARO                                                                                                                                                        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</si>
  <si>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AMENDOLA ANDREA </t>
  </si>
  <si>
    <t>ARAGONA ROSARIO</t>
  </si>
  <si>
    <t>BRIGANTE ANGELA</t>
  </si>
  <si>
    <t>CAMERINO MARIO</t>
  </si>
  <si>
    <t>CARUSO TITINA DETTA CAROLINA</t>
  </si>
  <si>
    <t>CHIRUMBOLO ARMANDO</t>
  </si>
  <si>
    <t>MONTUORO ANTONIO</t>
  </si>
  <si>
    <t>MURACA GIACOMO</t>
  </si>
  <si>
    <t>SGRO GIOVANNI</t>
  </si>
  <si>
    <t>TORCHIA SALVATORE</t>
  </si>
  <si>
    <t>MAURO RUGGERO</t>
  </si>
  <si>
    <t>DARA ADRIANO</t>
  </si>
  <si>
    <t>BATTAGLIA MARZIALE</t>
  </si>
  <si>
    <t>BRUNO RICCARDO</t>
  </si>
  <si>
    <t>COSTANZO GIOVANNI</t>
  </si>
  <si>
    <t>GUERRIERO ROBERTO</t>
  </si>
  <si>
    <t>MAURO FRANCESCO</t>
  </si>
  <si>
    <t>PISANO PANTALEONE</t>
  </si>
  <si>
    <t>POLIMENI MARCO</t>
  </si>
  <si>
    <t>RUBERTO FRANCESCO</t>
  </si>
  <si>
    <t>SACCO ELISABETH</t>
  </si>
  <si>
    <t>SEVERINO FRANCESCO</t>
  </si>
  <si>
    <t>VILLELLA AQUILA</t>
  </si>
  <si>
    <t>ZICCHINELLA DAVIDE</t>
  </si>
  <si>
    <t>DE SANTIS ROSSELLA</t>
  </si>
  <si>
    <t>FALVO ALESSANDRO</t>
  </si>
  <si>
    <t>FRUSTACI GERARDO</t>
  </si>
  <si>
    <t>MURACA LUIGI</t>
  </si>
  <si>
    <t>PARADISO TRANQUILLO</t>
  </si>
  <si>
    <t>PELLEGRINO SALVATORE</t>
  </si>
  <si>
    <t>PROCOPIO PANTALEONE</t>
  </si>
  <si>
    <t>PUNTIERI VITO RENATO</t>
  </si>
  <si>
    <t>BIANCHE</t>
  </si>
  <si>
    <t>NULLE</t>
  </si>
  <si>
    <t>ELETTORI</t>
  </si>
  <si>
    <t>VOTANTI</t>
  </si>
  <si>
    <t>%</t>
  </si>
  <si>
    <t>ORE 16</t>
  </si>
  <si>
    <t>ORE 19</t>
  </si>
  <si>
    <t>ORE 21</t>
  </si>
  <si>
    <t>PERCENTUALI DI VOTO</t>
  </si>
  <si>
    <t>SCHEDE RIMANENTI</t>
  </si>
  <si>
    <t>LISTA</t>
  </si>
  <si>
    <t>Prosp. 2.1</t>
  </si>
  <si>
    <t>Prosp. 2.2</t>
  </si>
  <si>
    <t>Prosp. 2.3</t>
  </si>
  <si>
    <t>Prosp. 3</t>
  </si>
  <si>
    <t>LO STUMBO ROSARIO</t>
  </si>
</sst>
</file>

<file path=xl/styles.xml><?xml version="1.0" encoding="utf-8"?>
<styleSheet xmlns="http://schemas.openxmlformats.org/spreadsheetml/2006/main">
  <numFmts count="2">
    <numFmt numFmtId="172" formatCode="0.000"/>
    <numFmt numFmtId="173" formatCode="0.0"/>
  </numFmts>
  <fonts count="15">
    <font>
      <sz val="11"/>
      <color theme="1"/>
      <name val="Calibri"/>
      <family val="2"/>
      <scheme val="minor"/>
    </font>
    <font>
      <b/>
      <sz val="16"/>
      <color indexed="10"/>
      <name val="Georgia"/>
      <family val="1"/>
    </font>
    <font>
      <b/>
      <sz val="16"/>
      <name val="Georgia"/>
      <family val="1"/>
    </font>
    <font>
      <b/>
      <sz val="14"/>
      <name val="Georgia"/>
      <family val="1"/>
    </font>
    <font>
      <sz val="11"/>
      <name val="Georgia"/>
      <family val="1"/>
    </font>
    <font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2"/>
      <color rgb="FFFF0000"/>
      <name val="Georgia"/>
      <family val="1"/>
    </font>
    <font>
      <b/>
      <sz val="11"/>
      <color theme="1"/>
      <name val="Georgia"/>
      <family val="1"/>
    </font>
    <font>
      <sz val="9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2"/>
      <color theme="1"/>
      <name val="Georgia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6"/>
      <color rgb="FFFF000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73" fontId="12" fillId="0" borderId="3" xfId="0" applyNumberFormat="1" applyFont="1" applyBorder="1" applyAlignment="1">
      <alignment horizontal="center" vertical="center"/>
    </xf>
    <xf numFmtId="173" fontId="12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73" fontId="12" fillId="3" borderId="4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173" fontId="12" fillId="4" borderId="4" xfId="0" applyNumberFormat="1" applyFont="1" applyFill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173" fontId="12" fillId="5" borderId="4" xfId="0" applyNumberFormat="1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/>
    </xf>
    <xf numFmtId="173" fontId="12" fillId="2" borderId="5" xfId="0" applyNumberFormat="1" applyFont="1" applyFill="1" applyBorder="1" applyAlignment="1">
      <alignment horizontal="center" vertical="center"/>
    </xf>
    <xf numFmtId="173" fontId="12" fillId="0" borderId="6" xfId="0" applyNumberFormat="1" applyFont="1" applyBorder="1" applyAlignment="1">
      <alignment horizontal="center" vertical="center"/>
    </xf>
    <xf numFmtId="173" fontId="12" fillId="3" borderId="5" xfId="0" applyNumberFormat="1" applyFont="1" applyFill="1" applyBorder="1" applyAlignment="1">
      <alignment horizontal="center" vertical="center"/>
    </xf>
    <xf numFmtId="173" fontId="12" fillId="4" borderId="5" xfId="0" applyNumberFormat="1" applyFont="1" applyFill="1" applyBorder="1" applyAlignment="1">
      <alignment horizontal="center" vertical="center"/>
    </xf>
    <xf numFmtId="173" fontId="12" fillId="5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390525</xdr:colOff>
      <xdr:row>0</xdr:row>
      <xdr:rowOff>457200</xdr:rowOff>
    </xdr:to>
    <xdr:pic>
      <xdr:nvPicPr>
        <xdr:cNvPr id="2056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57150"/>
          <a:ext cx="285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428625</xdr:colOff>
      <xdr:row>0</xdr:row>
      <xdr:rowOff>466725</xdr:rowOff>
    </xdr:to>
    <xdr:pic>
      <xdr:nvPicPr>
        <xdr:cNvPr id="3080" name="Immagine 3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257175</xdr:colOff>
      <xdr:row>0</xdr:row>
      <xdr:rowOff>466725</xdr:rowOff>
    </xdr:to>
    <xdr:pic>
      <xdr:nvPicPr>
        <xdr:cNvPr id="4104" name="Immagine 1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257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257175</xdr:colOff>
      <xdr:row>0</xdr:row>
      <xdr:rowOff>400050</xdr:rowOff>
    </xdr:to>
    <xdr:pic>
      <xdr:nvPicPr>
        <xdr:cNvPr id="5128" name="Immagine 1" descr="stemmaprovinciaCatanzar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57150"/>
          <a:ext cx="2571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>
      <selection activeCell="F17" sqref="F17"/>
    </sheetView>
  </sheetViews>
  <sheetFormatPr defaultColWidth="12.28515625" defaultRowHeight="31.5" customHeight="1"/>
  <cols>
    <col min="1" max="1" width="4.42578125" style="13" customWidth="1"/>
    <col min="2" max="2" width="46.85546875" style="13" customWidth="1"/>
    <col min="3" max="6" width="12.7109375" style="13" customWidth="1"/>
    <col min="7" max="8" width="5.140625" style="13" customWidth="1"/>
    <col min="9" max="9" width="8" style="13" customWidth="1"/>
    <col min="10" max="10" width="16.85546875" style="13" customWidth="1"/>
    <col min="11" max="16384" width="12.28515625" style="13"/>
  </cols>
  <sheetData>
    <row r="1" spans="1:11" ht="40.5" customHeight="1">
      <c r="A1" s="86" t="s">
        <v>7</v>
      </c>
      <c r="B1" s="87"/>
      <c r="C1" s="87"/>
      <c r="D1" s="87"/>
      <c r="E1" s="87"/>
      <c r="F1" s="87"/>
      <c r="G1" s="87"/>
      <c r="H1" s="87"/>
      <c r="I1" s="88"/>
      <c r="J1" s="5" t="s">
        <v>57</v>
      </c>
      <c r="K1" s="5"/>
    </row>
    <row r="2" spans="1:11" ht="40.5" customHeight="1">
      <c r="A2" s="89" t="s">
        <v>13</v>
      </c>
      <c r="B2" s="90"/>
      <c r="C2" s="90"/>
      <c r="D2" s="90"/>
      <c r="E2" s="90"/>
      <c r="F2" s="90"/>
      <c r="G2" s="90"/>
      <c r="H2" s="90"/>
      <c r="I2" s="91"/>
      <c r="J2" s="5"/>
      <c r="K2" s="5"/>
    </row>
    <row r="3" spans="1:11" ht="27" customHeight="1">
      <c r="A3" s="2"/>
      <c r="B3" s="10" t="s">
        <v>0</v>
      </c>
      <c r="C3" s="85" t="s">
        <v>1</v>
      </c>
      <c r="D3" s="85"/>
      <c r="E3" s="85"/>
      <c r="F3" s="85"/>
      <c r="G3" s="92" t="s">
        <v>2</v>
      </c>
      <c r="H3" s="92"/>
      <c r="I3" s="14" t="s">
        <v>4</v>
      </c>
    </row>
    <row r="4" spans="1:11" ht="27" customHeight="1">
      <c r="A4" s="2">
        <v>1</v>
      </c>
      <c r="B4" s="37" t="s">
        <v>14</v>
      </c>
      <c r="C4" s="6">
        <v>6</v>
      </c>
      <c r="D4" s="7">
        <v>2</v>
      </c>
      <c r="E4" s="8">
        <v>1</v>
      </c>
      <c r="F4" s="9">
        <v>3</v>
      </c>
      <c r="G4" s="84">
        <f>C4*C16+D4*D16+E4*E16+F4*F16</f>
        <v>2501</v>
      </c>
      <c r="H4" s="84"/>
      <c r="I4" s="15">
        <v>4</v>
      </c>
    </row>
    <row r="5" spans="1:11" ht="27" customHeight="1">
      <c r="A5" s="2">
        <v>2</v>
      </c>
      <c r="B5" s="37" t="s">
        <v>15</v>
      </c>
      <c r="C5" s="6">
        <v>6</v>
      </c>
      <c r="D5" s="7">
        <v>6</v>
      </c>
      <c r="E5" s="8">
        <v>1</v>
      </c>
      <c r="F5" s="9"/>
      <c r="G5" s="84">
        <f>C5*C16+D5*D16+E5*E16+F5*F16</f>
        <v>1128</v>
      </c>
      <c r="H5" s="84"/>
      <c r="I5" s="15">
        <v>10</v>
      </c>
    </row>
    <row r="6" spans="1:11" ht="27" customHeight="1">
      <c r="A6" s="2">
        <v>3</v>
      </c>
      <c r="B6" s="37" t="s">
        <v>16</v>
      </c>
      <c r="C6" s="6">
        <v>5</v>
      </c>
      <c r="D6" s="7">
        <v>5</v>
      </c>
      <c r="E6" s="8">
        <v>1</v>
      </c>
      <c r="F6" s="9">
        <v>1</v>
      </c>
      <c r="G6" s="84">
        <f>C6*C16+D6*D16+E6*E16+F6*F16</f>
        <v>1572</v>
      </c>
      <c r="H6" s="84"/>
      <c r="I6" s="15">
        <v>6</v>
      </c>
    </row>
    <row r="7" spans="1:11" ht="27" customHeight="1">
      <c r="A7" s="2">
        <v>4</v>
      </c>
      <c r="B7" s="37" t="s">
        <v>17</v>
      </c>
      <c r="C7" s="6">
        <v>3</v>
      </c>
      <c r="D7" s="7">
        <v>5</v>
      </c>
      <c r="E7" s="8"/>
      <c r="F7" s="9">
        <v>1</v>
      </c>
      <c r="G7" s="84">
        <f>C7*C16+D7*D16+E7*E16+F7*F16</f>
        <v>1298</v>
      </c>
      <c r="H7" s="84"/>
      <c r="I7" s="15">
        <v>8</v>
      </c>
    </row>
    <row r="8" spans="1:11" ht="27" customHeight="1">
      <c r="A8" s="2">
        <v>5</v>
      </c>
      <c r="B8" s="37" t="s">
        <v>18</v>
      </c>
      <c r="C8" s="6">
        <v>5</v>
      </c>
      <c r="D8" s="7">
        <v>3</v>
      </c>
      <c r="E8" s="8"/>
      <c r="F8" s="9">
        <v>3</v>
      </c>
      <c r="G8" s="84">
        <f>C8*C16+D8*D16+E8*E16+F8*F16</f>
        <v>2386</v>
      </c>
      <c r="H8" s="84"/>
      <c r="I8" s="15">
        <v>5</v>
      </c>
    </row>
    <row r="9" spans="1:11" ht="27" customHeight="1">
      <c r="A9" s="2">
        <v>6</v>
      </c>
      <c r="B9" s="80" t="s">
        <v>19</v>
      </c>
      <c r="C9" s="6">
        <v>4</v>
      </c>
      <c r="D9" s="7">
        <v>7</v>
      </c>
      <c r="E9" s="8"/>
      <c r="F9" s="9">
        <v>6</v>
      </c>
      <c r="G9" s="84">
        <f>C9*C16+D9*D16+E9*E16+F9*F16</f>
        <v>4581</v>
      </c>
      <c r="H9" s="84"/>
      <c r="I9" s="15">
        <v>2</v>
      </c>
    </row>
    <row r="10" spans="1:11" ht="27" customHeight="1">
      <c r="A10" s="2">
        <v>7</v>
      </c>
      <c r="B10" s="80" t="s">
        <v>20</v>
      </c>
      <c r="C10" s="6">
        <v>21</v>
      </c>
      <c r="D10" s="7">
        <v>6</v>
      </c>
      <c r="E10" s="8">
        <v>1</v>
      </c>
      <c r="F10" s="9">
        <v>6</v>
      </c>
      <c r="G10" s="84">
        <f>C10*C16+D10*D16+E10*E16+F10*F16</f>
        <v>5496</v>
      </c>
      <c r="H10" s="84"/>
      <c r="I10" s="15">
        <v>1</v>
      </c>
    </row>
    <row r="11" spans="1:11" ht="27" customHeight="1">
      <c r="A11" s="2">
        <v>8</v>
      </c>
      <c r="B11" s="80" t="s">
        <v>21</v>
      </c>
      <c r="C11" s="6">
        <v>16</v>
      </c>
      <c r="D11" s="7">
        <v>7</v>
      </c>
      <c r="E11" s="8">
        <v>2</v>
      </c>
      <c r="F11" s="9">
        <v>2</v>
      </c>
      <c r="G11" s="84">
        <f>C11*C16+D11*D16+E11*E16+F11*F16</f>
        <v>3117</v>
      </c>
      <c r="H11" s="84"/>
      <c r="I11" s="15">
        <v>3</v>
      </c>
    </row>
    <row r="12" spans="1:11" ht="27" customHeight="1">
      <c r="A12" s="2">
        <v>9</v>
      </c>
      <c r="B12" s="37" t="s">
        <v>22</v>
      </c>
      <c r="C12" s="6">
        <v>14</v>
      </c>
      <c r="D12" s="7">
        <v>5</v>
      </c>
      <c r="E12" s="8">
        <v>1</v>
      </c>
      <c r="F12" s="9"/>
      <c r="G12" s="84">
        <f>C12*C16+D12*D16+E12*E16+F12*F16</f>
        <v>1419</v>
      </c>
      <c r="H12" s="84"/>
      <c r="I12" s="15">
        <v>7</v>
      </c>
    </row>
    <row r="13" spans="1:11" ht="27" customHeight="1">
      <c r="A13" s="2">
        <v>10</v>
      </c>
      <c r="B13" s="37" t="s">
        <v>23</v>
      </c>
      <c r="C13" s="6">
        <v>5</v>
      </c>
      <c r="D13" s="7">
        <v>9</v>
      </c>
      <c r="E13" s="8"/>
      <c r="F13" s="9"/>
      <c r="G13" s="84">
        <f>C13*C16+D13*D16+E13*E16+F13*F16</f>
        <v>1231</v>
      </c>
      <c r="H13" s="84"/>
      <c r="I13" s="15">
        <v>9</v>
      </c>
    </row>
    <row r="14" spans="1:11" ht="27" customHeight="1">
      <c r="A14" s="2">
        <v>11</v>
      </c>
      <c r="B14" s="37" t="s">
        <v>24</v>
      </c>
      <c r="C14" s="6"/>
      <c r="D14" s="7">
        <v>5</v>
      </c>
      <c r="E14" s="8"/>
      <c r="F14" s="9"/>
      <c r="G14" s="84">
        <f>C14*C16+D14*D16+E14*E16+F14*F16</f>
        <v>545</v>
      </c>
      <c r="H14" s="84"/>
      <c r="I14" s="15">
        <v>11</v>
      </c>
    </row>
    <row r="15" spans="1:11" ht="27" customHeight="1">
      <c r="A15" s="2">
        <v>12</v>
      </c>
      <c r="B15" s="37" t="s">
        <v>25</v>
      </c>
      <c r="C15" s="6"/>
      <c r="D15" s="7"/>
      <c r="E15" s="8"/>
      <c r="F15" s="9"/>
      <c r="G15" s="84">
        <f>C15*C16+D15*D16+E15*E16+F15*F16</f>
        <v>0</v>
      </c>
      <c r="H15" s="84"/>
      <c r="I15" s="15">
        <v>12</v>
      </c>
    </row>
    <row r="16" spans="1:11" ht="21.75" customHeight="1" thickBot="1">
      <c r="A16" s="2"/>
      <c r="B16" s="10" t="s">
        <v>3</v>
      </c>
      <c r="C16" s="32">
        <v>50</v>
      </c>
      <c r="D16" s="33">
        <v>109</v>
      </c>
      <c r="E16" s="34">
        <v>174</v>
      </c>
      <c r="F16" s="35">
        <v>603</v>
      </c>
      <c r="G16" s="85"/>
      <c r="H16" s="85"/>
      <c r="I16" s="15"/>
    </row>
    <row r="17" spans="1:11" ht="31.5" customHeight="1" thickBot="1">
      <c r="A17" s="3"/>
      <c r="B17" s="4" t="s">
        <v>5</v>
      </c>
      <c r="C17" s="38">
        <v>85</v>
      </c>
      <c r="D17" s="38">
        <v>61</v>
      </c>
      <c r="E17" s="38">
        <v>7</v>
      </c>
      <c r="F17" s="38">
        <v>22</v>
      </c>
      <c r="G17" s="93">
        <f>C17*C16+D17*D16+E17*E16+F17*F16</f>
        <v>25383</v>
      </c>
      <c r="H17" s="94"/>
      <c r="I17" s="95"/>
      <c r="J17" s="36">
        <f>G17</f>
        <v>25383</v>
      </c>
    </row>
    <row r="18" spans="1:11" ht="31.5" customHeight="1">
      <c r="B18" s="27"/>
      <c r="G18" s="28"/>
      <c r="H18" s="29"/>
      <c r="I18" s="29"/>
      <c r="K18" s="27"/>
    </row>
    <row r="19" spans="1:11" ht="31.5" customHeight="1">
      <c r="B19" s="13" t="s">
        <v>46</v>
      </c>
      <c r="C19" s="74">
        <v>1</v>
      </c>
      <c r="D19" s="75"/>
      <c r="E19" s="76"/>
      <c r="F19" s="78"/>
      <c r="G19" s="83">
        <f>C19+D19+E19+F19</f>
        <v>1</v>
      </c>
      <c r="H19" s="83"/>
      <c r="I19" s="83"/>
    </row>
    <row r="20" spans="1:11" ht="31.5" customHeight="1">
      <c r="B20" s="13" t="s">
        <v>47</v>
      </c>
      <c r="C20" s="74">
        <v>8</v>
      </c>
      <c r="D20" s="75">
        <v>4</v>
      </c>
      <c r="E20" s="77">
        <v>1</v>
      </c>
      <c r="F20" s="79"/>
      <c r="G20" s="83">
        <f>C20+D20+E20+F20</f>
        <v>13</v>
      </c>
      <c r="H20" s="83"/>
      <c r="I20" s="83"/>
    </row>
  </sheetData>
  <mergeCells count="20">
    <mergeCell ref="G20:I20"/>
    <mergeCell ref="G6:H6"/>
    <mergeCell ref="G7:H7"/>
    <mergeCell ref="A1:I1"/>
    <mergeCell ref="A2:I2"/>
    <mergeCell ref="C3:F3"/>
    <mergeCell ref="G3:H3"/>
    <mergeCell ref="G4:H4"/>
    <mergeCell ref="G5:H5"/>
    <mergeCell ref="G17:I17"/>
    <mergeCell ref="G19:I19"/>
    <mergeCell ref="G14:H14"/>
    <mergeCell ref="G15:H15"/>
    <mergeCell ref="G16:H16"/>
    <mergeCell ref="G8:H8"/>
    <mergeCell ref="G9:H9"/>
    <mergeCell ref="G10:H10"/>
    <mergeCell ref="G11:H11"/>
    <mergeCell ref="G12:H12"/>
    <mergeCell ref="G13:H13"/>
  </mergeCells>
  <pageMargins left="0.31496062992125984" right="0.31496062992125984" top="0.74803149606299213" bottom="0.55118110236220474" header="0.31496062992125984" footer="0.31496062992125984"/>
  <pageSetup paperSize="9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opLeftCell="A2" zoomScale="75" zoomScaleNormal="75" workbookViewId="0">
      <selection activeCell="J2" sqref="J2"/>
    </sheetView>
  </sheetViews>
  <sheetFormatPr defaultColWidth="12.28515625" defaultRowHeight="31.5" customHeight="1"/>
  <cols>
    <col min="1" max="1" width="4.42578125" style="1" customWidth="1"/>
    <col min="2" max="2" width="45.7109375" style="1" customWidth="1"/>
    <col min="3" max="6" width="12.7109375" style="1" customWidth="1"/>
    <col min="7" max="7" width="6.42578125" style="1" customWidth="1"/>
    <col min="8" max="8" width="5.28515625" style="1" customWidth="1"/>
    <col min="9" max="9" width="7" style="1" customWidth="1"/>
    <col min="10" max="10" width="16.42578125" style="1" customWidth="1"/>
    <col min="11" max="16384" width="12.28515625" style="1"/>
  </cols>
  <sheetData>
    <row r="1" spans="1:11" ht="40.5" customHeight="1">
      <c r="A1" s="86" t="s">
        <v>7</v>
      </c>
      <c r="B1" s="87"/>
      <c r="C1" s="87"/>
      <c r="D1" s="87"/>
      <c r="E1" s="87"/>
      <c r="F1" s="87"/>
      <c r="G1" s="87"/>
      <c r="H1" s="87"/>
      <c r="I1" s="88"/>
      <c r="J1" s="5"/>
      <c r="K1" s="5"/>
    </row>
    <row r="2" spans="1:11" ht="40.5" customHeight="1">
      <c r="A2" s="89" t="s">
        <v>12</v>
      </c>
      <c r="B2" s="90"/>
      <c r="C2" s="90"/>
      <c r="D2" s="90"/>
      <c r="E2" s="90"/>
      <c r="F2" s="90"/>
      <c r="G2" s="90"/>
      <c r="H2" s="90"/>
      <c r="I2" s="91"/>
      <c r="J2" s="5" t="s">
        <v>58</v>
      </c>
      <c r="K2" s="5"/>
    </row>
    <row r="3" spans="1:11" ht="27" customHeight="1">
      <c r="A3" s="2"/>
      <c r="B3" s="10" t="s">
        <v>0</v>
      </c>
      <c r="C3" s="85" t="s">
        <v>1</v>
      </c>
      <c r="D3" s="85"/>
      <c r="E3" s="85"/>
      <c r="F3" s="85"/>
      <c r="G3" s="92" t="s">
        <v>2</v>
      </c>
      <c r="H3" s="92"/>
      <c r="I3" s="14" t="s">
        <v>4</v>
      </c>
    </row>
    <row r="4" spans="1:11" ht="27" customHeight="1">
      <c r="A4" s="2">
        <v>1</v>
      </c>
      <c r="B4" s="80" t="s">
        <v>26</v>
      </c>
      <c r="C4" s="6">
        <v>43</v>
      </c>
      <c r="D4" s="7">
        <v>11</v>
      </c>
      <c r="E4" s="8">
        <v>9</v>
      </c>
      <c r="F4" s="9">
        <v>3</v>
      </c>
      <c r="G4" s="84">
        <f>C4*C16+D4*D16+E4*E16+F4*F16</f>
        <v>6724</v>
      </c>
      <c r="H4" s="84"/>
      <c r="I4" s="15">
        <v>1</v>
      </c>
    </row>
    <row r="5" spans="1:11" ht="27" customHeight="1">
      <c r="A5" s="2">
        <v>2</v>
      </c>
      <c r="B5" s="37" t="s">
        <v>27</v>
      </c>
      <c r="C5" s="6">
        <v>30</v>
      </c>
      <c r="D5" s="7">
        <v>9</v>
      </c>
      <c r="E5" s="8">
        <v>4</v>
      </c>
      <c r="F5" s="9">
        <v>2</v>
      </c>
      <c r="G5" s="84">
        <f>C5*C16+D5*D16+E5*E16+F5*F16</f>
        <v>4383</v>
      </c>
      <c r="H5" s="84"/>
      <c r="I5" s="15">
        <v>8</v>
      </c>
    </row>
    <row r="6" spans="1:11" ht="27" customHeight="1">
      <c r="A6" s="2">
        <v>3</v>
      </c>
      <c r="B6" s="80" t="s">
        <v>28</v>
      </c>
      <c r="C6" s="6">
        <v>20</v>
      </c>
      <c r="D6" s="7">
        <v>30</v>
      </c>
      <c r="E6" s="8">
        <v>7</v>
      </c>
      <c r="F6" s="9">
        <v>2</v>
      </c>
      <c r="G6" s="84">
        <f>C6*C16+D6*D16+E6*E16+F6*F16</f>
        <v>6694</v>
      </c>
      <c r="H6" s="84"/>
      <c r="I6" s="15">
        <v>2</v>
      </c>
    </row>
    <row r="7" spans="1:11" ht="27" customHeight="1">
      <c r="A7" s="2">
        <v>4</v>
      </c>
      <c r="B7" s="37" t="s">
        <v>29</v>
      </c>
      <c r="C7" s="6">
        <v>19</v>
      </c>
      <c r="D7" s="7">
        <v>8</v>
      </c>
      <c r="E7" s="8"/>
      <c r="F7" s="9">
        <v>4</v>
      </c>
      <c r="G7" s="84">
        <f>C7*C16+D7*D16+E7*E16+F7*F16</f>
        <v>4234</v>
      </c>
      <c r="H7" s="84"/>
      <c r="I7" s="15">
        <v>9</v>
      </c>
    </row>
    <row r="8" spans="1:11" ht="27" customHeight="1">
      <c r="A8" s="2">
        <v>5</v>
      </c>
      <c r="B8" s="37" t="s">
        <v>30</v>
      </c>
      <c r="C8" s="6">
        <v>11</v>
      </c>
      <c r="D8" s="7">
        <v>2</v>
      </c>
      <c r="E8" s="8">
        <v>9</v>
      </c>
      <c r="F8" s="9"/>
      <c r="G8" s="84">
        <f>C8*C16+D8*D16+E8*E16+F8*F16</f>
        <v>2334</v>
      </c>
      <c r="H8" s="84"/>
      <c r="I8" s="15">
        <v>11</v>
      </c>
    </row>
    <row r="9" spans="1:11" ht="27" customHeight="1">
      <c r="A9" s="2">
        <v>6</v>
      </c>
      <c r="B9" s="37" t="s">
        <v>31</v>
      </c>
      <c r="C9" s="6">
        <v>17</v>
      </c>
      <c r="D9" s="7">
        <v>9</v>
      </c>
      <c r="E9" s="8">
        <v>4</v>
      </c>
      <c r="F9" s="9">
        <v>2</v>
      </c>
      <c r="G9" s="84">
        <f>C9*C16+D9*D16+E9*E16+F9*F16</f>
        <v>3733</v>
      </c>
      <c r="H9" s="84"/>
      <c r="I9" s="15">
        <v>10</v>
      </c>
    </row>
    <row r="10" spans="1:11" ht="27" customHeight="1">
      <c r="A10" s="2">
        <v>7</v>
      </c>
      <c r="B10" s="80" t="s">
        <v>32</v>
      </c>
      <c r="C10" s="6">
        <v>21</v>
      </c>
      <c r="D10" s="7">
        <v>14</v>
      </c>
      <c r="E10" s="8">
        <v>8</v>
      </c>
      <c r="F10" s="9">
        <v>3</v>
      </c>
      <c r="G10" s="84">
        <f>C10*C16+D10*D16+E10*E16+F10*F16</f>
        <v>5777</v>
      </c>
      <c r="H10" s="84"/>
      <c r="I10" s="15">
        <v>3</v>
      </c>
    </row>
    <row r="11" spans="1:11" ht="27" customHeight="1">
      <c r="A11" s="2">
        <v>8</v>
      </c>
      <c r="B11" s="37" t="s">
        <v>33</v>
      </c>
      <c r="C11" s="6"/>
      <c r="D11" s="7"/>
      <c r="E11" s="8"/>
      <c r="F11" s="9">
        <v>1</v>
      </c>
      <c r="G11" s="84">
        <f>C11*C16+D11*D16+E11*E16+F11*F16</f>
        <v>603</v>
      </c>
      <c r="H11" s="84"/>
      <c r="I11" s="15">
        <v>12</v>
      </c>
    </row>
    <row r="12" spans="1:11" ht="27" customHeight="1">
      <c r="A12" s="2">
        <v>9</v>
      </c>
      <c r="B12" s="80" t="s">
        <v>34</v>
      </c>
      <c r="C12" s="6">
        <v>11</v>
      </c>
      <c r="D12" s="7">
        <v>7</v>
      </c>
      <c r="E12" s="8">
        <v>12</v>
      </c>
      <c r="F12" s="9">
        <v>2</v>
      </c>
      <c r="G12" s="84">
        <f>C12*C16+D12*D16+E12*E16+F12*F16</f>
        <v>4607</v>
      </c>
      <c r="H12" s="84"/>
      <c r="I12" s="15">
        <v>7</v>
      </c>
    </row>
    <row r="13" spans="1:11" ht="27" customHeight="1">
      <c r="A13" s="2">
        <v>10</v>
      </c>
      <c r="B13" s="80" t="s">
        <v>35</v>
      </c>
      <c r="C13" s="6">
        <v>29</v>
      </c>
      <c r="D13" s="7">
        <v>16</v>
      </c>
      <c r="E13" s="8">
        <v>6</v>
      </c>
      <c r="F13" s="9">
        <v>2</v>
      </c>
      <c r="G13" s="84">
        <f>C13*C16+D13*D16+E13*E16+F13*F16</f>
        <v>5444</v>
      </c>
      <c r="H13" s="84"/>
      <c r="I13" s="15">
        <v>4</v>
      </c>
    </row>
    <row r="14" spans="1:11" ht="27" customHeight="1">
      <c r="A14" s="2">
        <v>11</v>
      </c>
      <c r="B14" s="80" t="s">
        <v>36</v>
      </c>
      <c r="C14" s="6">
        <v>14</v>
      </c>
      <c r="D14" s="7">
        <v>6</v>
      </c>
      <c r="E14" s="8">
        <v>6</v>
      </c>
      <c r="F14" s="9">
        <v>4</v>
      </c>
      <c r="G14" s="84">
        <f>C14*C16+D14*D16+E14*E16+F14*F16</f>
        <v>4810</v>
      </c>
      <c r="H14" s="84"/>
      <c r="I14" s="15">
        <v>5</v>
      </c>
    </row>
    <row r="15" spans="1:11" ht="27" customHeight="1">
      <c r="A15" s="2">
        <v>12</v>
      </c>
      <c r="B15" s="80" t="s">
        <v>37</v>
      </c>
      <c r="C15" s="6">
        <v>52</v>
      </c>
      <c r="D15" s="7">
        <v>9</v>
      </c>
      <c r="E15" s="8">
        <v>3</v>
      </c>
      <c r="F15" s="9">
        <v>1</v>
      </c>
      <c r="G15" s="84">
        <f>C15*C16+D15*D16+E15*E16+F15*F16</f>
        <v>4706</v>
      </c>
      <c r="H15" s="84"/>
      <c r="I15" s="15">
        <v>6</v>
      </c>
    </row>
    <row r="16" spans="1:11" ht="31.5" customHeight="1" thickBot="1">
      <c r="A16" s="2"/>
      <c r="B16" s="10" t="s">
        <v>3</v>
      </c>
      <c r="C16" s="32">
        <v>50</v>
      </c>
      <c r="D16" s="33">
        <v>109</v>
      </c>
      <c r="E16" s="34">
        <v>174</v>
      </c>
      <c r="F16" s="35">
        <v>603</v>
      </c>
      <c r="G16" s="85"/>
      <c r="H16" s="85"/>
      <c r="I16" s="15"/>
    </row>
    <row r="17" spans="1:10" ht="31.5" customHeight="1" thickBot="1">
      <c r="A17" s="3"/>
      <c r="B17" s="4" t="s">
        <v>5</v>
      </c>
      <c r="C17" s="16">
        <v>270</v>
      </c>
      <c r="D17" s="16">
        <v>122</v>
      </c>
      <c r="E17" s="16">
        <v>68</v>
      </c>
      <c r="F17" s="16">
        <v>26</v>
      </c>
      <c r="G17" s="96">
        <f>C17*C16+D17*D16+E17*E16+F17*F16</f>
        <v>54308</v>
      </c>
      <c r="H17" s="96"/>
      <c r="I17" s="97"/>
      <c r="J17" s="36">
        <f>G17</f>
        <v>54308</v>
      </c>
    </row>
    <row r="18" spans="1:10" ht="31.5" customHeight="1">
      <c r="B18" s="31" t="s">
        <v>56</v>
      </c>
    </row>
    <row r="19" spans="1:10" ht="31.5" customHeight="1">
      <c r="E19" s="13"/>
    </row>
  </sheetData>
  <mergeCells count="18">
    <mergeCell ref="A1:I1"/>
    <mergeCell ref="A2:I2"/>
    <mergeCell ref="G15:H15"/>
    <mergeCell ref="G11:H11"/>
    <mergeCell ref="G12:H12"/>
    <mergeCell ref="G13:H13"/>
    <mergeCell ref="G14:H14"/>
    <mergeCell ref="C3:F3"/>
    <mergeCell ref="G5:H5"/>
    <mergeCell ref="G6:H6"/>
    <mergeCell ref="G7:H7"/>
    <mergeCell ref="G8:H8"/>
    <mergeCell ref="G16:H16"/>
    <mergeCell ref="G17:I17"/>
    <mergeCell ref="G10:H10"/>
    <mergeCell ref="G3:H3"/>
    <mergeCell ref="G4:H4"/>
    <mergeCell ref="G9:H9"/>
  </mergeCells>
  <pageMargins left="0.70866141732283472" right="0.51181102362204722" top="0.74803149606299213" bottom="0.55118110236220474" header="0.31496062992125984" footer="0.31496062992125984"/>
  <pageSetup paperSize="9" scale="9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>
      <selection activeCell="B13" sqref="B13"/>
    </sheetView>
  </sheetViews>
  <sheetFormatPr defaultColWidth="12.28515625" defaultRowHeight="31.5" customHeight="1"/>
  <cols>
    <col min="1" max="1" width="3.28515625" style="1" customWidth="1"/>
    <col min="2" max="2" width="45.7109375" style="1" customWidth="1"/>
    <col min="3" max="6" width="12.7109375" style="1" customWidth="1"/>
    <col min="7" max="7" width="8.7109375" style="1" customWidth="1"/>
    <col min="8" max="8" width="6" style="1" customWidth="1"/>
    <col min="9" max="9" width="8.5703125" style="1" customWidth="1"/>
    <col min="10" max="10" width="16.85546875" style="1" customWidth="1"/>
    <col min="11" max="16384" width="12.28515625" style="1"/>
  </cols>
  <sheetData>
    <row r="1" spans="1:11" ht="40.5" customHeight="1">
      <c r="A1" s="86" t="s">
        <v>7</v>
      </c>
      <c r="B1" s="87"/>
      <c r="C1" s="87"/>
      <c r="D1" s="87"/>
      <c r="E1" s="87"/>
      <c r="F1" s="87"/>
      <c r="G1" s="87"/>
      <c r="H1" s="87"/>
      <c r="I1" s="88"/>
      <c r="J1" s="5"/>
      <c r="K1" s="5"/>
    </row>
    <row r="2" spans="1:11" ht="40.5" customHeight="1">
      <c r="A2" s="89" t="s">
        <v>11</v>
      </c>
      <c r="B2" s="90"/>
      <c r="C2" s="90"/>
      <c r="D2" s="90"/>
      <c r="E2" s="90"/>
      <c r="F2" s="90"/>
      <c r="G2" s="90"/>
      <c r="H2" s="90"/>
      <c r="I2" s="91"/>
      <c r="J2" s="5" t="s">
        <v>59</v>
      </c>
      <c r="K2" s="5"/>
    </row>
    <row r="3" spans="1:11" ht="27" customHeight="1">
      <c r="A3" s="2"/>
      <c r="B3" s="10" t="s">
        <v>0</v>
      </c>
      <c r="C3" s="85" t="s">
        <v>1</v>
      </c>
      <c r="D3" s="85"/>
      <c r="E3" s="85"/>
      <c r="F3" s="85"/>
      <c r="G3" s="92" t="s">
        <v>2</v>
      </c>
      <c r="H3" s="92"/>
      <c r="I3" s="14" t="s">
        <v>4</v>
      </c>
    </row>
    <row r="4" spans="1:11" ht="27" customHeight="1">
      <c r="A4" s="2">
        <v>1</v>
      </c>
      <c r="B4" s="37" t="s">
        <v>38</v>
      </c>
      <c r="C4" s="6">
        <v>1</v>
      </c>
      <c r="D4" s="7"/>
      <c r="E4" s="8"/>
      <c r="F4" s="9"/>
      <c r="G4" s="84">
        <f>C4*C16+D4*D16+E4*E16+F4*F16</f>
        <v>50</v>
      </c>
      <c r="H4" s="84"/>
      <c r="I4" s="15">
        <v>8</v>
      </c>
    </row>
    <row r="5" spans="1:11" ht="27" customHeight="1">
      <c r="A5" s="2">
        <v>2</v>
      </c>
      <c r="B5" s="37" t="s">
        <v>39</v>
      </c>
      <c r="C5" s="6">
        <v>20</v>
      </c>
      <c r="D5" s="7">
        <v>8</v>
      </c>
      <c r="E5" s="8"/>
      <c r="F5" s="9"/>
      <c r="G5" s="84">
        <f>C5*C16+D5*D16+E5*E16+F5*F16</f>
        <v>1872</v>
      </c>
      <c r="H5" s="84"/>
      <c r="I5" s="15">
        <v>4</v>
      </c>
    </row>
    <row r="6" spans="1:11" ht="27" customHeight="1">
      <c r="A6" s="2">
        <v>3</v>
      </c>
      <c r="B6" s="37" t="s">
        <v>40</v>
      </c>
      <c r="C6" s="6">
        <v>6</v>
      </c>
      <c r="D6" s="7">
        <v>1</v>
      </c>
      <c r="E6" s="8"/>
      <c r="F6" s="9"/>
      <c r="G6" s="84">
        <f>C6*C16+D6*D16+E6*E16+F6*F16</f>
        <v>409</v>
      </c>
      <c r="H6" s="84"/>
      <c r="I6" s="15">
        <v>7</v>
      </c>
    </row>
    <row r="7" spans="1:11" ht="27" customHeight="1">
      <c r="A7" s="2">
        <v>4</v>
      </c>
      <c r="B7" s="82" t="s">
        <v>61</v>
      </c>
      <c r="C7" s="6">
        <v>24</v>
      </c>
      <c r="D7" s="7">
        <v>5</v>
      </c>
      <c r="E7" s="8"/>
      <c r="F7" s="9">
        <v>2</v>
      </c>
      <c r="G7" s="84">
        <f>C7*C16+D7*D16+E7*E16+F7*F16</f>
        <v>2951</v>
      </c>
      <c r="H7" s="84"/>
      <c r="I7" s="15">
        <v>2</v>
      </c>
    </row>
    <row r="8" spans="1:11" ht="27" customHeight="1">
      <c r="A8" s="2">
        <v>5</v>
      </c>
      <c r="B8" s="37" t="s">
        <v>41</v>
      </c>
      <c r="C8" s="6">
        <v>3</v>
      </c>
      <c r="D8" s="7">
        <v>1</v>
      </c>
      <c r="E8" s="8"/>
      <c r="F8" s="9">
        <v>2</v>
      </c>
      <c r="G8" s="84">
        <f>C8*C16+D8*D16+E8*E16+F8*F16</f>
        <v>1465</v>
      </c>
      <c r="H8" s="84"/>
      <c r="I8" s="15">
        <v>5</v>
      </c>
    </row>
    <row r="9" spans="1:11" ht="27" customHeight="1">
      <c r="A9" s="2">
        <v>6</v>
      </c>
      <c r="B9" s="80" t="s">
        <v>42</v>
      </c>
      <c r="C9" s="6">
        <v>18</v>
      </c>
      <c r="D9" s="7">
        <v>12</v>
      </c>
      <c r="E9" s="8">
        <v>2</v>
      </c>
      <c r="F9" s="9">
        <v>5</v>
      </c>
      <c r="G9" s="84">
        <f>C9*C16+D9*D16+E9*E16+F9*F16</f>
        <v>5571</v>
      </c>
      <c r="H9" s="84"/>
      <c r="I9" s="15">
        <v>1</v>
      </c>
    </row>
    <row r="10" spans="1:11" ht="27" customHeight="1">
      <c r="A10" s="2">
        <v>7</v>
      </c>
      <c r="B10" s="37" t="s">
        <v>43</v>
      </c>
      <c r="C10" s="6">
        <v>4</v>
      </c>
      <c r="D10" s="7">
        <v>6</v>
      </c>
      <c r="E10" s="8">
        <v>7</v>
      </c>
      <c r="F10" s="9"/>
      <c r="G10" s="84">
        <f>C10*C16+D10*D16+E10*E16+F10*F16</f>
        <v>2072</v>
      </c>
      <c r="H10" s="84"/>
      <c r="I10" s="15">
        <v>3</v>
      </c>
    </row>
    <row r="11" spans="1:11" ht="27" customHeight="1">
      <c r="A11" s="2">
        <v>8</v>
      </c>
      <c r="B11" s="37" t="s">
        <v>44</v>
      </c>
      <c r="C11" s="6">
        <v>10</v>
      </c>
      <c r="D11" s="7">
        <v>3</v>
      </c>
      <c r="E11" s="8">
        <v>2</v>
      </c>
      <c r="F11" s="9"/>
      <c r="G11" s="84">
        <f>C11*C16+D11*D16+E11*E16+F11*F16</f>
        <v>1175</v>
      </c>
      <c r="H11" s="84"/>
      <c r="I11" s="15">
        <v>6</v>
      </c>
    </row>
    <row r="12" spans="1:11" ht="27" customHeight="1">
      <c r="A12" s="2">
        <v>9</v>
      </c>
      <c r="B12" s="37" t="s">
        <v>45</v>
      </c>
      <c r="C12" s="6"/>
      <c r="D12" s="7"/>
      <c r="E12" s="8"/>
      <c r="F12" s="9"/>
      <c r="G12" s="84">
        <f>C12*C16+D12*D16+E12*E16+F12*F16</f>
        <v>0</v>
      </c>
      <c r="H12" s="84"/>
      <c r="I12" s="15">
        <v>9</v>
      </c>
    </row>
    <row r="13" spans="1:11" ht="27" customHeight="1">
      <c r="A13" s="2"/>
      <c r="B13" s="30"/>
      <c r="C13" s="6"/>
      <c r="D13" s="7"/>
      <c r="E13" s="8"/>
      <c r="F13" s="9"/>
      <c r="G13" s="84"/>
      <c r="H13" s="84"/>
      <c r="I13" s="15"/>
    </row>
    <row r="14" spans="1:11" ht="27" customHeight="1">
      <c r="A14" s="2"/>
      <c r="B14" s="30"/>
      <c r="C14" s="6"/>
      <c r="D14" s="7"/>
      <c r="E14" s="8"/>
      <c r="F14" s="9"/>
      <c r="G14" s="84"/>
      <c r="H14" s="84"/>
      <c r="I14" s="15"/>
    </row>
    <row r="15" spans="1:11" ht="27" customHeight="1">
      <c r="A15" s="2"/>
      <c r="B15" s="30"/>
      <c r="C15" s="6"/>
      <c r="D15" s="7"/>
      <c r="E15" s="8"/>
      <c r="F15" s="9"/>
      <c r="G15" s="84"/>
      <c r="H15" s="84"/>
      <c r="I15" s="15"/>
    </row>
    <row r="16" spans="1:11" ht="31.5" customHeight="1" thickBot="1">
      <c r="A16" s="2"/>
      <c r="B16" s="10" t="s">
        <v>3</v>
      </c>
      <c r="C16" s="32">
        <v>50</v>
      </c>
      <c r="D16" s="33">
        <v>109</v>
      </c>
      <c r="E16" s="34">
        <v>174</v>
      </c>
      <c r="F16" s="35">
        <v>603</v>
      </c>
      <c r="G16" s="85"/>
      <c r="H16" s="85"/>
      <c r="I16" s="15"/>
    </row>
    <row r="17" spans="1:10" ht="31.5" customHeight="1" thickBot="1">
      <c r="A17" s="3"/>
      <c r="B17" s="4" t="s">
        <v>5</v>
      </c>
      <c r="C17" s="16">
        <v>86</v>
      </c>
      <c r="D17" s="16">
        <v>36</v>
      </c>
      <c r="E17" s="16">
        <v>11</v>
      </c>
      <c r="F17" s="16">
        <v>9</v>
      </c>
      <c r="G17" s="96">
        <f>C17*C16+D17*D16+E17*E16+F17*F16</f>
        <v>15565</v>
      </c>
      <c r="H17" s="96"/>
      <c r="I17" s="97"/>
      <c r="J17" s="36">
        <f>G17</f>
        <v>15565</v>
      </c>
    </row>
    <row r="18" spans="1:10" ht="31.5" customHeight="1">
      <c r="B18" s="31"/>
    </row>
  </sheetData>
  <mergeCells count="18">
    <mergeCell ref="A1:I1"/>
    <mergeCell ref="A2:I2"/>
    <mergeCell ref="G12:H12"/>
    <mergeCell ref="G13:H13"/>
    <mergeCell ref="G14:H14"/>
    <mergeCell ref="G6:H6"/>
    <mergeCell ref="G7:H7"/>
    <mergeCell ref="G8:H8"/>
    <mergeCell ref="G9:H9"/>
    <mergeCell ref="G10:H10"/>
    <mergeCell ref="G11:H11"/>
    <mergeCell ref="G16:H16"/>
    <mergeCell ref="G17:I17"/>
    <mergeCell ref="G5:H5"/>
    <mergeCell ref="C3:F3"/>
    <mergeCell ref="G3:H3"/>
    <mergeCell ref="G4:H4"/>
    <mergeCell ref="G15:H15"/>
  </mergeCells>
  <pageMargins left="0.51181102362204722" right="0.51181102362204722" top="0.74803149606299213" bottom="0.74803149606299213" header="0.31496062992125984" footer="0.31496062992125984"/>
  <pageSetup paperSize="9" scale="9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I16"/>
    </sheetView>
  </sheetViews>
  <sheetFormatPr defaultColWidth="33.7109375" defaultRowHeight="25.5" customHeight="1"/>
  <cols>
    <col min="1" max="1" width="4.7109375" style="17" customWidth="1"/>
    <col min="2" max="2" width="23.7109375" style="17" customWidth="1"/>
    <col min="3" max="3" width="4.7109375" style="17" customWidth="1"/>
    <col min="4" max="4" width="23.7109375" style="17" customWidth="1"/>
    <col min="5" max="5" width="4.7109375" style="17" customWidth="1"/>
    <col min="6" max="6" width="23.7109375" style="17" customWidth="1"/>
    <col min="7" max="7" width="4.7109375" style="17" customWidth="1"/>
    <col min="8" max="8" width="23.7109375" style="17" customWidth="1"/>
    <col min="9" max="9" width="14.42578125" style="17" customWidth="1"/>
    <col min="10" max="16384" width="33.7109375" style="17"/>
  </cols>
  <sheetData>
    <row r="1" spans="1:9" ht="51.75" customHeight="1">
      <c r="A1" s="86" t="s">
        <v>7</v>
      </c>
      <c r="B1" s="87"/>
      <c r="C1" s="87"/>
      <c r="D1" s="87"/>
      <c r="E1" s="87"/>
      <c r="F1" s="87"/>
      <c r="G1" s="87"/>
      <c r="H1" s="88"/>
      <c r="I1" s="81" t="s">
        <v>60</v>
      </c>
    </row>
    <row r="2" spans="1:9" ht="25.5" customHeight="1">
      <c r="A2" s="18"/>
      <c r="B2" s="25" t="s">
        <v>8</v>
      </c>
      <c r="C2" s="25"/>
      <c r="D2" s="25" t="s">
        <v>9</v>
      </c>
      <c r="E2" s="25"/>
      <c r="F2" s="25" t="s">
        <v>10</v>
      </c>
      <c r="G2" s="25"/>
      <c r="H2" s="26"/>
    </row>
    <row r="3" spans="1:9" ht="25.5" customHeight="1">
      <c r="A3" s="18"/>
      <c r="B3" s="11" t="s">
        <v>6</v>
      </c>
      <c r="C3" s="11"/>
      <c r="D3" s="11" t="s">
        <v>6</v>
      </c>
      <c r="E3" s="11"/>
      <c r="F3" s="11" t="s">
        <v>6</v>
      </c>
      <c r="G3" s="11"/>
      <c r="H3" s="19"/>
    </row>
    <row r="4" spans="1:9" ht="25.5" customHeight="1">
      <c r="A4" s="18"/>
      <c r="B4" s="11">
        <f>'LISTA 1 CD PER LA PROVINCIA'!J17</f>
        <v>25383</v>
      </c>
      <c r="C4" s="11"/>
      <c r="D4" s="11">
        <f>'LISTA 2 INSIEME PER LA PROVINCI'!J17</f>
        <v>54308</v>
      </c>
      <c r="E4" s="11"/>
      <c r="F4" s="11">
        <f>'LISTA 3 ALLEANZA CIVICA'!J17</f>
        <v>15565</v>
      </c>
      <c r="G4" s="11"/>
      <c r="H4" s="19"/>
    </row>
    <row r="5" spans="1:9" ht="25.5" customHeight="1">
      <c r="A5" s="18"/>
      <c r="B5" s="12">
        <f>B4/1</f>
        <v>25383</v>
      </c>
      <c r="C5" s="11">
        <v>3</v>
      </c>
      <c r="D5" s="12">
        <f>D4/1</f>
        <v>54308</v>
      </c>
      <c r="E5" s="11">
        <v>1</v>
      </c>
      <c r="F5" s="12">
        <f>F4/1</f>
        <v>15565</v>
      </c>
      <c r="G5" s="11">
        <v>5</v>
      </c>
      <c r="H5" s="20"/>
    </row>
    <row r="6" spans="1:9" ht="25.5" customHeight="1">
      <c r="A6" s="18"/>
      <c r="B6" s="12">
        <f>B4/2</f>
        <v>12691.5</v>
      </c>
      <c r="C6" s="11">
        <v>7</v>
      </c>
      <c r="D6" s="12">
        <f>D4/2</f>
        <v>27154</v>
      </c>
      <c r="E6" s="11">
        <v>2</v>
      </c>
      <c r="F6" s="12">
        <f>F4/2</f>
        <v>7782.5</v>
      </c>
      <c r="G6" s="11">
        <v>11</v>
      </c>
      <c r="H6" s="20"/>
    </row>
    <row r="7" spans="1:9" ht="25.5" customHeight="1">
      <c r="A7" s="18"/>
      <c r="B7" s="12">
        <f>B4/3</f>
        <v>8461</v>
      </c>
      <c r="C7" s="11">
        <v>10</v>
      </c>
      <c r="D7" s="12">
        <f>D4/3</f>
        <v>18102.666666666668</v>
      </c>
      <c r="E7" s="11">
        <v>4</v>
      </c>
      <c r="F7" s="12">
        <f>F4/3</f>
        <v>5188.333333333333</v>
      </c>
      <c r="G7" s="11"/>
      <c r="H7" s="20"/>
    </row>
    <row r="8" spans="1:9" ht="25.5" customHeight="1">
      <c r="A8" s="18"/>
      <c r="B8" s="12">
        <f>B4/4</f>
        <v>6345.75</v>
      </c>
      <c r="C8" s="11"/>
      <c r="D8" s="12">
        <f>D4/4</f>
        <v>13577</v>
      </c>
      <c r="E8" s="11">
        <v>6</v>
      </c>
      <c r="F8" s="12">
        <f>F4/4</f>
        <v>3891.25</v>
      </c>
      <c r="G8" s="11"/>
      <c r="H8" s="20"/>
    </row>
    <row r="9" spans="1:9" ht="25.5" customHeight="1">
      <c r="A9" s="18"/>
      <c r="B9" s="12">
        <f>B4/5</f>
        <v>5076.6000000000004</v>
      </c>
      <c r="C9" s="11"/>
      <c r="D9" s="12">
        <f>D4/5</f>
        <v>10861.6</v>
      </c>
      <c r="E9" s="11">
        <v>8</v>
      </c>
      <c r="F9" s="12">
        <f>F4/5</f>
        <v>3113</v>
      </c>
      <c r="G9" s="11"/>
      <c r="H9" s="20"/>
    </row>
    <row r="10" spans="1:9" ht="25.5" customHeight="1">
      <c r="A10" s="18"/>
      <c r="B10" s="12">
        <f>B4/6</f>
        <v>4230.5</v>
      </c>
      <c r="C10" s="11"/>
      <c r="D10" s="12">
        <f>D4/6</f>
        <v>9051.3333333333339</v>
      </c>
      <c r="E10" s="11">
        <v>9</v>
      </c>
      <c r="F10" s="12">
        <f>F4/6</f>
        <v>2594.1666666666665</v>
      </c>
      <c r="G10" s="11"/>
      <c r="H10" s="20"/>
    </row>
    <row r="11" spans="1:9" ht="25.5" customHeight="1">
      <c r="A11" s="18"/>
      <c r="B11" s="12">
        <f>B4/7</f>
        <v>3626.1428571428573</v>
      </c>
      <c r="C11" s="11"/>
      <c r="D11" s="12">
        <f>D4/7</f>
        <v>7758.2857142857147</v>
      </c>
      <c r="E11" s="11">
        <v>12</v>
      </c>
      <c r="F11" s="12">
        <f>F4/7</f>
        <v>2223.5714285714284</v>
      </c>
      <c r="G11" s="11"/>
      <c r="H11" s="20"/>
    </row>
    <row r="12" spans="1:9" ht="25.5" customHeight="1">
      <c r="A12" s="18"/>
      <c r="B12" s="12">
        <f>B4/8</f>
        <v>3172.875</v>
      </c>
      <c r="C12" s="11"/>
      <c r="D12" s="12">
        <f>D4/8</f>
        <v>6788.5</v>
      </c>
      <c r="E12" s="11"/>
      <c r="F12" s="12">
        <f>F4/8</f>
        <v>1945.625</v>
      </c>
      <c r="G12" s="11"/>
      <c r="H12" s="20"/>
    </row>
    <row r="13" spans="1:9" ht="25.5" customHeight="1">
      <c r="A13" s="18"/>
      <c r="B13" s="12">
        <f>B4/9</f>
        <v>2820.3333333333335</v>
      </c>
      <c r="C13" s="11"/>
      <c r="D13" s="12">
        <f>D4/9</f>
        <v>6034.2222222222226</v>
      </c>
      <c r="E13" s="11"/>
      <c r="F13" s="12">
        <f>F4/9</f>
        <v>1729.4444444444443</v>
      </c>
      <c r="G13" s="11"/>
      <c r="H13" s="20"/>
    </row>
    <row r="14" spans="1:9" ht="25.5" customHeight="1">
      <c r="A14" s="18"/>
      <c r="B14" s="12">
        <f>B4/10</f>
        <v>2538.3000000000002</v>
      </c>
      <c r="C14" s="11"/>
      <c r="D14" s="12">
        <f>D4/10</f>
        <v>5430.8</v>
      </c>
      <c r="E14" s="11"/>
      <c r="F14" s="12">
        <f>F4/10</f>
        <v>1556.5</v>
      </c>
      <c r="G14" s="11"/>
      <c r="H14" s="20"/>
    </row>
    <row r="15" spans="1:9" ht="25.5" customHeight="1">
      <c r="A15" s="18"/>
      <c r="B15" s="12">
        <f>B4/11</f>
        <v>2307.5454545454545</v>
      </c>
      <c r="C15" s="11"/>
      <c r="D15" s="12">
        <f>D4/11</f>
        <v>4937.090909090909</v>
      </c>
      <c r="E15" s="11"/>
      <c r="F15" s="12">
        <f>F4/11</f>
        <v>1415</v>
      </c>
      <c r="G15" s="11"/>
      <c r="H15" s="20"/>
    </row>
    <row r="16" spans="1:9" ht="25.5" customHeight="1" thickBot="1">
      <c r="A16" s="21"/>
      <c r="B16" s="22">
        <f>B4/12</f>
        <v>2115.25</v>
      </c>
      <c r="C16" s="23"/>
      <c r="D16" s="22">
        <f>D4/12</f>
        <v>4525.666666666667</v>
      </c>
      <c r="E16" s="23"/>
      <c r="F16" s="22">
        <f>F4/12</f>
        <v>1297.0833333333333</v>
      </c>
      <c r="G16" s="23"/>
      <c r="H16" s="2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I5" sqref="I5"/>
    </sheetView>
  </sheetViews>
  <sheetFormatPr defaultRowHeight="18.75"/>
  <cols>
    <col min="1" max="1" width="23.5703125" style="39" customWidth="1"/>
    <col min="2" max="2" width="14.85546875" style="39" customWidth="1"/>
    <col min="3" max="3" width="14.28515625" style="39" customWidth="1"/>
    <col min="4" max="4" width="13.7109375" style="39" customWidth="1"/>
    <col min="5" max="5" width="14" style="39" customWidth="1"/>
    <col min="6" max="7" width="13.7109375" style="39" customWidth="1"/>
    <col min="8" max="16384" width="9.140625" style="39"/>
  </cols>
  <sheetData>
    <row r="1" spans="1:10" ht="53.25" customHeight="1">
      <c r="A1" s="100" t="s">
        <v>54</v>
      </c>
      <c r="B1" s="101"/>
      <c r="C1" s="101"/>
      <c r="D1" s="101"/>
      <c r="E1" s="101"/>
      <c r="F1" s="101"/>
      <c r="G1" s="102"/>
    </row>
    <row r="2" spans="1:10" ht="52.5" customHeight="1">
      <c r="A2" s="50"/>
      <c r="B2" s="98" t="s">
        <v>51</v>
      </c>
      <c r="C2" s="98"/>
      <c r="D2" s="98" t="s">
        <v>52</v>
      </c>
      <c r="E2" s="98"/>
      <c r="F2" s="98" t="s">
        <v>53</v>
      </c>
      <c r="G2" s="99"/>
    </row>
    <row r="3" spans="1:10" ht="55.5" customHeight="1">
      <c r="A3" s="50" t="s">
        <v>48</v>
      </c>
      <c r="B3" s="45" t="s">
        <v>49</v>
      </c>
      <c r="C3" s="45" t="s">
        <v>50</v>
      </c>
      <c r="D3" s="45" t="s">
        <v>49</v>
      </c>
      <c r="E3" s="45" t="s">
        <v>50</v>
      </c>
      <c r="F3" s="45" t="s">
        <v>49</v>
      </c>
      <c r="G3" s="51" t="s">
        <v>50</v>
      </c>
      <c r="H3" s="103" t="s">
        <v>55</v>
      </c>
      <c r="I3" s="104"/>
    </row>
    <row r="4" spans="1:10" ht="30.75" customHeight="1">
      <c r="A4" s="52">
        <v>491</v>
      </c>
      <c r="B4" s="46">
        <v>319</v>
      </c>
      <c r="C4" s="61">
        <f>100/491*B4</f>
        <v>64.969450101833004</v>
      </c>
      <c r="D4" s="62">
        <v>412</v>
      </c>
      <c r="E4" s="61">
        <f>100/A4*D4</f>
        <v>83.910386965376787</v>
      </c>
      <c r="F4" s="46">
        <v>450</v>
      </c>
      <c r="G4" s="69">
        <f>100/A4*F4</f>
        <v>91.649694501018331</v>
      </c>
      <c r="H4" s="40">
        <f>A4-F4</f>
        <v>41</v>
      </c>
      <c r="I4" s="39">
        <f>F4*50</f>
        <v>22500</v>
      </c>
      <c r="J4" s="39">
        <f>F4*50</f>
        <v>22500</v>
      </c>
    </row>
    <row r="5" spans="1:10" ht="30.75" customHeight="1">
      <c r="A5" s="53">
        <v>230</v>
      </c>
      <c r="B5" s="47">
        <v>180</v>
      </c>
      <c r="C5" s="63">
        <f>100/230*B5</f>
        <v>78.260869565217391</v>
      </c>
      <c r="D5" s="64">
        <v>214</v>
      </c>
      <c r="E5" s="63">
        <f>100/A5*D5</f>
        <v>93.043478260869563</v>
      </c>
      <c r="F5" s="47">
        <v>223</v>
      </c>
      <c r="G5" s="71">
        <f>100/A5*F5</f>
        <v>96.956521739130437</v>
      </c>
      <c r="H5" s="41">
        <f>A5-F5</f>
        <v>7</v>
      </c>
      <c r="J5" s="39">
        <f>F5*109</f>
        <v>24307</v>
      </c>
    </row>
    <row r="6" spans="1:10" ht="30.75" customHeight="1">
      <c r="A6" s="54">
        <v>89</v>
      </c>
      <c r="B6" s="48">
        <v>70</v>
      </c>
      <c r="C6" s="65">
        <f>100/89*B6</f>
        <v>78.651685393258433</v>
      </c>
      <c r="D6" s="66">
        <v>82</v>
      </c>
      <c r="E6" s="65">
        <f>100/A6*D6</f>
        <v>92.134831460674164</v>
      </c>
      <c r="F6" s="48">
        <v>87</v>
      </c>
      <c r="G6" s="72">
        <f>100/A6*F6</f>
        <v>97.752808988764059</v>
      </c>
      <c r="H6" s="42">
        <f>A6-F6</f>
        <v>2</v>
      </c>
      <c r="J6" s="39">
        <f>F6*174</f>
        <v>15138</v>
      </c>
    </row>
    <row r="7" spans="1:10" ht="30.75" customHeight="1">
      <c r="A7" s="55">
        <v>58</v>
      </c>
      <c r="B7" s="49">
        <v>42</v>
      </c>
      <c r="C7" s="67">
        <f>100/58*B7</f>
        <v>72.41379310344827</v>
      </c>
      <c r="D7" s="68">
        <v>51</v>
      </c>
      <c r="E7" s="67">
        <f>100/A7*D7</f>
        <v>87.931034482758619</v>
      </c>
      <c r="F7" s="49">
        <v>57</v>
      </c>
      <c r="G7" s="73">
        <f>100/A7*F7</f>
        <v>98.275862068965509</v>
      </c>
      <c r="H7" s="43">
        <f>A7-F7</f>
        <v>1</v>
      </c>
      <c r="J7" s="39">
        <f>F7*603</f>
        <v>34371</v>
      </c>
    </row>
    <row r="8" spans="1:10" ht="30.75" customHeight="1" thickBot="1">
      <c r="A8" s="56">
        <v>868</v>
      </c>
      <c r="B8" s="57">
        <f>SUM(B4:B7)</f>
        <v>611</v>
      </c>
      <c r="C8" s="58">
        <f>100/868*B8</f>
        <v>70.391705069124427</v>
      </c>
      <c r="D8" s="59">
        <f>SUM(D4:D7)</f>
        <v>759</v>
      </c>
      <c r="E8" s="60">
        <f>100/A8*D8</f>
        <v>87.442396313364057</v>
      </c>
      <c r="F8" s="57">
        <f>SUM(F4:F7)</f>
        <v>817</v>
      </c>
      <c r="G8" s="70">
        <f>100/A8*F8</f>
        <v>94.124423963133637</v>
      </c>
      <c r="H8" s="39">
        <f>SUM(H4:H7)</f>
        <v>51</v>
      </c>
      <c r="J8" s="39">
        <f>SUM(J4:J7)</f>
        <v>96316</v>
      </c>
    </row>
    <row r="9" spans="1:10" ht="30" customHeight="1">
      <c r="A9" s="44"/>
    </row>
  </sheetData>
  <mergeCells count="5">
    <mergeCell ref="D2:E2"/>
    <mergeCell ref="B2:C2"/>
    <mergeCell ref="F2:G2"/>
    <mergeCell ref="A1:G1"/>
    <mergeCell ref="H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LISTA 1 CD PER LA PROVINCIA</vt:lpstr>
      <vt:lpstr>LISTA 2 INSIEME PER LA PROVINCI</vt:lpstr>
      <vt:lpstr>LISTA 3 ALLEANZA CIVICA</vt:lpstr>
      <vt:lpstr>D'HONT</vt:lpstr>
      <vt:lpstr>PERCENTUALE VOTANTI</vt:lpstr>
      <vt:lpstr>'D''HONT'!Area_stampa</vt:lpstr>
      <vt:lpstr>'LISTA 1 CD PER LA PROVINCIA'!Area_stampa</vt:lpstr>
      <vt:lpstr>'LISTA 2 INSIEME PER LA PROVINCI'!Area_stampa</vt:lpstr>
      <vt:lpstr>'LISTA 3 ALLEANZA CIVICA'!Area_stampa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2023-02-23T12:00:36Z</dcterms:modified>
</cp:coreProperties>
</file>